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520" activeTab="0"/>
  </bookViews>
  <sheets>
    <sheet name="IS_&amp;_BS" sheetId="1" r:id="rId1"/>
    <sheet name="Trial_balance" sheetId="2" r:id="rId2"/>
    <sheet name="Journal" sheetId="3" r:id="rId3"/>
    <sheet name="1_Cash" sheetId="4" r:id="rId4"/>
    <sheet name="2_Capital" sheetId="5" r:id="rId5"/>
    <sheet name="3_Bank" sheetId="6" r:id="rId6"/>
    <sheet name="4_Van" sheetId="7" r:id="rId7"/>
    <sheet name="5_Jules" sheetId="8" r:id="rId8"/>
    <sheet name="6_Rent" sheetId="9" r:id="rId9"/>
    <sheet name="7_Deirdre" sheetId="10" r:id="rId10"/>
    <sheet name="8_Purchases" sheetId="11" r:id="rId11"/>
    <sheet name="9_Shop_exp" sheetId="12" r:id="rId12"/>
    <sheet name="10_Sally" sheetId="13" r:id="rId13"/>
    <sheet name="11_Sales" sheetId="14" r:id="rId14"/>
    <sheet name="12_James" sheetId="15" r:id="rId15"/>
    <sheet name="13_Machinery" sheetId="16" r:id="rId16"/>
    <sheet name="14_Loans" sheetId="17" r:id="rId17"/>
    <sheet name="15_Salaries" sheetId="18" r:id="rId18"/>
  </sheets>
  <definedNames>
    <definedName name="Credit_1">'1_Cash'!$E$16</definedName>
    <definedName name="Credit_10">'10_Sally'!$E$16</definedName>
    <definedName name="Credit_11">'11_Sales'!$E$16</definedName>
    <definedName name="Credit_2">'2_Capital'!$E$16</definedName>
    <definedName name="Credit_3">'3_Bank'!$E$19</definedName>
    <definedName name="Credit_4">'4_Van'!$E$16</definedName>
    <definedName name="Credit_5">'5_Jules'!$E$16</definedName>
    <definedName name="Credit_6">'6_Rent'!$E$16</definedName>
    <definedName name="Credit_7">'7_Deirdre'!$E$16</definedName>
    <definedName name="Credit_8">'8_Purchases'!$E$16</definedName>
    <definedName name="Credit_9">'9_Shop_exp'!$E$16</definedName>
    <definedName name="Debit_1">'1_Cash'!$D$16</definedName>
    <definedName name="Debit_10">'10_Sally'!$D$16</definedName>
    <definedName name="Debit_11">'11_Sales'!$D$16</definedName>
    <definedName name="Debit_2">'2_Capital'!$D$16</definedName>
    <definedName name="Debit_3">'3_Bank'!$D$19</definedName>
    <definedName name="Debit_4">'4_Van'!$D$16</definedName>
    <definedName name="Debit_5">'5_Jules'!$D$16</definedName>
    <definedName name="Debit_6">'6_Rent'!$D$16</definedName>
    <definedName name="Debit_7">'7_Deirdre'!$D$16</definedName>
    <definedName name="Debit_8">'8_Purchases'!$D$16</definedName>
    <definedName name="Debit_9">'9_Shop_exp'!$D$16</definedName>
  </definedNames>
  <calcPr fullCalcOnLoad="1"/>
</workbook>
</file>

<file path=xl/sharedStrings.xml><?xml version="1.0" encoding="utf-8"?>
<sst xmlns="http://schemas.openxmlformats.org/spreadsheetml/2006/main" count="208" uniqueCount="96">
  <si>
    <t>Transaction</t>
  </si>
  <si>
    <t>Date</t>
  </si>
  <si>
    <t>Takes cash to bank</t>
  </si>
  <si>
    <t>Pays shop expenses by cheque</t>
  </si>
  <si>
    <t>Cash sales</t>
  </si>
  <si>
    <t>Cash account</t>
  </si>
  <si>
    <t>Description</t>
  </si>
  <si>
    <t>Debit</t>
  </si>
  <si>
    <t>Credit</t>
  </si>
  <si>
    <t>Capital account</t>
  </si>
  <si>
    <t>Bank account</t>
  </si>
  <si>
    <t>Rent account</t>
  </si>
  <si>
    <t>Purchases account</t>
  </si>
  <si>
    <t>Shop expenses account</t>
  </si>
  <si>
    <t>Sales account</t>
  </si>
  <si>
    <t>Balance b/d</t>
  </si>
  <si>
    <t>Balance c/d</t>
  </si>
  <si>
    <t>Account</t>
  </si>
  <si>
    <t>Trial balance</t>
  </si>
  <si>
    <t>Cash</t>
  </si>
  <si>
    <t>Capital</t>
  </si>
  <si>
    <t>Bank</t>
  </si>
  <si>
    <t>Van</t>
  </si>
  <si>
    <t>Rent</t>
  </si>
  <si>
    <t>Purchases</t>
  </si>
  <si>
    <t>Shop expenses</t>
  </si>
  <si>
    <t>Sales</t>
  </si>
  <si>
    <t>Total</t>
  </si>
  <si>
    <t>Rents premises. Pays one quarter by cheque</t>
  </si>
  <si>
    <t>Total Assets</t>
  </si>
  <si>
    <t>Total Liabilities</t>
  </si>
  <si>
    <t>Purchase of machinery from James on credit</t>
  </si>
  <si>
    <t>James account</t>
  </si>
  <si>
    <t>Machinery account</t>
  </si>
  <si>
    <t>Pays James by cheque</t>
  </si>
  <si>
    <t>Machinery</t>
  </si>
  <si>
    <t>Long term loan</t>
  </si>
  <si>
    <t>Net profit (loss if in debit)</t>
  </si>
  <si>
    <t>Salaries</t>
  </si>
  <si>
    <t>Long term loan account</t>
  </si>
  <si>
    <t>Salaries account</t>
  </si>
  <si>
    <t>Pays salaries</t>
  </si>
  <si>
    <t>Take cash to bank</t>
  </si>
  <si>
    <t>Gross profit (loss if in debit)</t>
  </si>
  <si>
    <t>Amount (€)</t>
  </si>
  <si>
    <t>Purchases (goods to be sold)</t>
  </si>
  <si>
    <t>Long term loan (from bank)</t>
  </si>
  <si>
    <t xml:space="preserve"> </t>
  </si>
  <si>
    <t>Income statement</t>
  </si>
  <si>
    <t>balance b/d</t>
  </si>
  <si>
    <t>Inventory</t>
  </si>
  <si>
    <t>Initial</t>
  </si>
  <si>
    <t>Final</t>
  </si>
  <si>
    <t>Inventory monitoring</t>
  </si>
  <si>
    <t>Sent cheque to Deirdre</t>
  </si>
  <si>
    <t>Purchases goods on credit from Deirdre</t>
  </si>
  <si>
    <t>Buys a delivery van on credit from Jules</t>
  </si>
  <si>
    <t>Settles Jules account by cheque</t>
  </si>
  <si>
    <t>Sells goods to Sally on credit</t>
  </si>
  <si>
    <t>Receives partial payment from Sally (cash)</t>
  </si>
  <si>
    <t>Takes Sally's cash to bank</t>
  </si>
  <si>
    <t>Sally account</t>
  </si>
  <si>
    <t>Deirdre account</t>
  </si>
  <si>
    <t>Jules account</t>
  </si>
  <si>
    <t>Transportation equipment account</t>
  </si>
  <si>
    <t>Joe's business journal</t>
  </si>
  <si>
    <t>Joe puts initial cash into his business</t>
  </si>
  <si>
    <t>Joe gets a long term loan from its bank</t>
  </si>
  <si>
    <t>unit price</t>
  </si>
  <si>
    <t>closing stocks</t>
  </si>
  <si>
    <t>Opening stocks</t>
  </si>
  <si>
    <t>Closing stocks</t>
  </si>
  <si>
    <t>Cumulated amortization</t>
  </si>
  <si>
    <t>Cumulated net profit (or loss if in debit)</t>
  </si>
  <si>
    <t>Amortization of the year</t>
  </si>
  <si>
    <t>Provision for bad clients</t>
  </si>
  <si>
    <t>Supplier of van</t>
  </si>
  <si>
    <t>Clients</t>
  </si>
  <si>
    <t>Supplier of machinery</t>
  </si>
  <si>
    <t>Supplier of goods</t>
  </si>
  <si>
    <t>number of items</t>
  </si>
  <si>
    <t>Cumulated provision for bad clients</t>
  </si>
  <si>
    <t>Assets</t>
  </si>
  <si>
    <t>Liabilities</t>
  </si>
  <si>
    <t>Inventories (= closing stocks)</t>
  </si>
  <si>
    <t>Closing stocks IS</t>
  </si>
  <si>
    <t>Closing stocks BS</t>
  </si>
  <si>
    <t>Amortization IS</t>
  </si>
  <si>
    <t>Amortization BS</t>
  </si>
  <si>
    <t>Provision for bad clients IS</t>
  </si>
  <si>
    <t>Provision for bad clients BS</t>
  </si>
  <si>
    <t>Supplier of machinery (James)</t>
  </si>
  <si>
    <t>Supplier of transp. equip. (Jules)</t>
  </si>
  <si>
    <t>Supplier of goods to be sold (Deirdre)</t>
  </si>
  <si>
    <t>Client (Sally)</t>
  </si>
  <si>
    <t>Income statement &amp; Balance sheet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</si>
</sst>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\ _F"/>
    <numFmt numFmtId="173" formatCode="#,##0\ &quot;€&quot;"/>
  </numFmts>
  <fonts count="7">
    <font>
      <sz val="10"/>
      <name val="Arial"/>
      <family val="0"/>
    </font>
    <font>
      <sz val="18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4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horizontal="left"/>
    </xf>
    <xf numFmtId="172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72" fontId="0" fillId="0" borderId="1" xfId="0" applyNumberFormat="1" applyBorder="1" applyAlignment="1">
      <alignment/>
    </xf>
    <xf numFmtId="172" fontId="0" fillId="0" borderId="2" xfId="0" applyNumberFormat="1" applyBorder="1" applyAlignment="1">
      <alignment/>
    </xf>
    <xf numFmtId="0" fontId="2" fillId="0" borderId="3" xfId="0" applyFont="1" applyBorder="1" applyAlignment="1">
      <alignment/>
    </xf>
    <xf numFmtId="172" fontId="2" fillId="0" borderId="4" xfId="0" applyNumberFormat="1" applyFont="1" applyBorder="1" applyAlignment="1">
      <alignment horizontal="right"/>
    </xf>
    <xf numFmtId="0" fontId="2" fillId="0" borderId="5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2" fillId="0" borderId="8" xfId="0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/>
    </xf>
    <xf numFmtId="172" fontId="0" fillId="0" borderId="9" xfId="0" applyNumberFormat="1" applyBorder="1" applyAlignment="1">
      <alignment/>
    </xf>
    <xf numFmtId="172" fontId="0" fillId="0" borderId="10" xfId="0" applyNumberFormat="1" applyBorder="1" applyAlignment="1">
      <alignment/>
    </xf>
    <xf numFmtId="0" fontId="3" fillId="0" borderId="0" xfId="0" applyFont="1" applyAlignment="1">
      <alignment/>
    </xf>
    <xf numFmtId="172" fontId="2" fillId="0" borderId="1" xfId="0" applyNumberFormat="1" applyFont="1" applyBorder="1" applyAlignment="1">
      <alignment/>
    </xf>
    <xf numFmtId="0" fontId="2" fillId="0" borderId="6" xfId="0" applyFont="1" applyBorder="1" applyAlignment="1">
      <alignment/>
    </xf>
    <xf numFmtId="172" fontId="2" fillId="0" borderId="9" xfId="0" applyNumberFormat="1" applyFont="1" applyBorder="1" applyAlignment="1">
      <alignment/>
    </xf>
    <xf numFmtId="172" fontId="2" fillId="0" borderId="4" xfId="0" applyNumberFormat="1" applyFont="1" applyBorder="1" applyAlignment="1">
      <alignment/>
    </xf>
    <xf numFmtId="172" fontId="0" fillId="0" borderId="11" xfId="0" applyNumberFormat="1" applyBorder="1" applyAlignment="1">
      <alignment/>
    </xf>
    <xf numFmtId="172" fontId="2" fillId="0" borderId="12" xfId="0" applyNumberFormat="1" applyFont="1" applyBorder="1" applyAlignment="1">
      <alignment/>
    </xf>
    <xf numFmtId="172" fontId="2" fillId="0" borderId="8" xfId="0" applyNumberFormat="1" applyFont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6" fontId="0" fillId="0" borderId="6" xfId="0" applyNumberFormat="1" applyBorder="1" applyAlignment="1">
      <alignment horizontal="left"/>
    </xf>
    <xf numFmtId="172" fontId="2" fillId="0" borderId="8" xfId="0" applyNumberFormat="1" applyFont="1" applyBorder="1" applyAlignment="1">
      <alignment horizontal="center"/>
    </xf>
    <xf numFmtId="172" fontId="2" fillId="0" borderId="4" xfId="0" applyNumberFormat="1" applyFont="1" applyBorder="1" applyAlignment="1">
      <alignment horizontal="center"/>
    </xf>
    <xf numFmtId="16" fontId="0" fillId="0" borderId="13" xfId="0" applyNumberFormat="1" applyBorder="1" applyAlignment="1">
      <alignment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 horizontal="right"/>
    </xf>
    <xf numFmtId="0" fontId="0" fillId="0" borderId="14" xfId="0" applyBorder="1" applyAlignment="1">
      <alignment/>
    </xf>
    <xf numFmtId="0" fontId="2" fillId="0" borderId="15" xfId="0" applyFont="1" applyBorder="1" applyAlignment="1">
      <alignment/>
    </xf>
    <xf numFmtId="0" fontId="0" fillId="0" borderId="3" xfId="0" applyBorder="1" applyAlignment="1">
      <alignment/>
    </xf>
    <xf numFmtId="0" fontId="0" fillId="0" borderId="15" xfId="0" applyBorder="1" applyAlignment="1">
      <alignment/>
    </xf>
    <xf numFmtId="172" fontId="0" fillId="0" borderId="15" xfId="0" applyNumberFormat="1" applyBorder="1" applyAlignment="1">
      <alignment/>
    </xf>
    <xf numFmtId="172" fontId="0" fillId="0" borderId="4" xfId="0" applyNumberFormat="1" applyBorder="1" applyAlignment="1">
      <alignment/>
    </xf>
    <xf numFmtId="16" fontId="0" fillId="0" borderId="13" xfId="0" applyNumberFormat="1" applyBorder="1" applyAlignment="1">
      <alignment horizontal="left"/>
    </xf>
    <xf numFmtId="172" fontId="2" fillId="0" borderId="15" xfId="0" applyNumberFormat="1" applyFont="1" applyBorder="1" applyAlignment="1">
      <alignment horizontal="center"/>
    </xf>
    <xf numFmtId="0" fontId="1" fillId="0" borderId="0" xfId="0" applyFont="1" applyFill="1" applyAlignment="1">
      <alignment/>
    </xf>
    <xf numFmtId="16" fontId="0" fillId="0" borderId="13" xfId="0" applyNumberFormat="1" applyFill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6" xfId="0" applyBorder="1" applyAlignment="1">
      <alignment horizontal="left"/>
    </xf>
    <xf numFmtId="0" fontId="2" fillId="0" borderId="3" xfId="0" applyFont="1" applyBorder="1" applyAlignment="1">
      <alignment horizontal="left"/>
    </xf>
    <xf numFmtId="0" fontId="0" fillId="0" borderId="1" xfId="0" applyBorder="1" applyAlignment="1">
      <alignment/>
    </xf>
    <xf numFmtId="0" fontId="2" fillId="0" borderId="5" xfId="0" applyFont="1" applyFill="1" applyBorder="1" applyAlignment="1">
      <alignment/>
    </xf>
    <xf numFmtId="172" fontId="2" fillId="0" borderId="8" xfId="0" applyNumberFormat="1" applyFont="1" applyFill="1" applyBorder="1" applyAlignment="1">
      <alignment horizontal="right"/>
    </xf>
    <xf numFmtId="172" fontId="2" fillId="0" borderId="4" xfId="0" applyNumberFormat="1" applyFont="1" applyFill="1" applyBorder="1" applyAlignment="1">
      <alignment horizontal="right"/>
    </xf>
    <xf numFmtId="0" fontId="2" fillId="0" borderId="7" xfId="0" applyFont="1" applyFill="1" applyBorder="1" applyAlignment="1">
      <alignment/>
    </xf>
    <xf numFmtId="172" fontId="2" fillId="0" borderId="10" xfId="0" applyNumberFormat="1" applyFont="1" applyFill="1" applyBorder="1" applyAlignment="1">
      <alignment/>
    </xf>
    <xf numFmtId="172" fontId="2" fillId="0" borderId="2" xfId="0" applyNumberFormat="1" applyFont="1" applyFill="1" applyBorder="1" applyAlignment="1">
      <alignment/>
    </xf>
    <xf numFmtId="0" fontId="3" fillId="2" borderId="17" xfId="0" applyFont="1" applyFill="1" applyBorder="1" applyAlignment="1">
      <alignment/>
    </xf>
    <xf numFmtId="172" fontId="3" fillId="2" borderId="18" xfId="0" applyNumberFormat="1" applyFont="1" applyFill="1" applyBorder="1" applyAlignment="1">
      <alignment/>
    </xf>
    <xf numFmtId="172" fontId="3" fillId="2" borderId="19" xfId="0" applyNumberFormat="1" applyFont="1" applyFill="1" applyBorder="1" applyAlignment="1">
      <alignment/>
    </xf>
    <xf numFmtId="0" fontId="3" fillId="3" borderId="17" xfId="0" applyFont="1" applyFill="1" applyBorder="1" applyAlignment="1">
      <alignment/>
    </xf>
    <xf numFmtId="172" fontId="3" fillId="3" borderId="20" xfId="0" applyNumberFormat="1" applyFont="1" applyFill="1" applyBorder="1" applyAlignment="1">
      <alignment/>
    </xf>
    <xf numFmtId="172" fontId="3" fillId="3" borderId="19" xfId="0" applyNumberFormat="1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0" fillId="0" borderId="24" xfId="0" applyBorder="1" applyAlignment="1">
      <alignment/>
    </xf>
    <xf numFmtId="0" fontId="0" fillId="0" borderId="11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173" fontId="0" fillId="0" borderId="0" xfId="0" applyNumberFormat="1" applyAlignment="1">
      <alignment/>
    </xf>
    <xf numFmtId="0" fontId="6" fillId="0" borderId="6" xfId="0" applyFont="1" applyBorder="1" applyAlignment="1">
      <alignment/>
    </xf>
    <xf numFmtId="172" fontId="6" fillId="0" borderId="9" xfId="0" applyNumberFormat="1" applyFont="1" applyBorder="1" applyAlignment="1">
      <alignment/>
    </xf>
    <xf numFmtId="172" fontId="6" fillId="0" borderId="1" xfId="0" applyNumberFormat="1" applyFont="1" applyBorder="1" applyAlignment="1">
      <alignment/>
    </xf>
    <xf numFmtId="0" fontId="2" fillId="0" borderId="2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2" fontId="2" fillId="0" borderId="9" xfId="0" applyNumberFormat="1" applyFont="1" applyFill="1" applyBorder="1" applyAlignment="1">
      <alignment horizontal="right" vertical="center"/>
    </xf>
    <xf numFmtId="0" fontId="2" fillId="0" borderId="28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172" fontId="2" fillId="0" borderId="1" xfId="0" applyNumberFormat="1" applyFont="1" applyFill="1" applyBorder="1" applyAlignment="1">
      <alignment horizontal="right" vertical="center"/>
    </xf>
    <xf numFmtId="0" fontId="0" fillId="0" borderId="7" xfId="0" applyBorder="1" applyAlignment="1">
      <alignment horizontal="right"/>
    </xf>
    <xf numFmtId="0" fontId="0" fillId="0" borderId="13" xfId="0" applyFont="1" applyBorder="1" applyAlignment="1">
      <alignment/>
    </xf>
    <xf numFmtId="172" fontId="2" fillId="0" borderId="29" xfId="0" applyNumberFormat="1" applyFont="1" applyBorder="1" applyAlignment="1">
      <alignment/>
    </xf>
    <xf numFmtId="172" fontId="2" fillId="0" borderId="2" xfId="0" applyNumberFormat="1" applyFont="1" applyBorder="1" applyAlignment="1">
      <alignment/>
    </xf>
    <xf numFmtId="172" fontId="0" fillId="0" borderId="21" xfId="0" applyNumberFormat="1" applyBorder="1" applyAlignment="1">
      <alignment/>
    </xf>
    <xf numFmtId="172" fontId="0" fillId="0" borderId="24" xfId="0" applyNumberFormat="1" applyBorder="1" applyAlignment="1">
      <alignment/>
    </xf>
    <xf numFmtId="172" fontId="0" fillId="0" borderId="24" xfId="0" applyNumberFormat="1" applyFont="1" applyBorder="1" applyAlignment="1">
      <alignment/>
    </xf>
    <xf numFmtId="0" fontId="2" fillId="0" borderId="16" xfId="0" applyFont="1" applyBorder="1" applyAlignment="1">
      <alignment/>
    </xf>
    <xf numFmtId="172" fontId="0" fillId="0" borderId="30" xfId="0" applyNumberFormat="1" applyBorder="1" applyAlignment="1">
      <alignment/>
    </xf>
    <xf numFmtId="172" fontId="0" fillId="0" borderId="31" xfId="0" applyNumberFormat="1" applyBorder="1" applyAlignment="1">
      <alignment/>
    </xf>
    <xf numFmtId="172" fontId="0" fillId="0" borderId="31" xfId="0" applyNumberFormat="1" applyFont="1" applyBorder="1" applyAlignment="1">
      <alignment/>
    </xf>
    <xf numFmtId="0" fontId="0" fillId="0" borderId="31" xfId="0" applyBorder="1" applyAlignment="1">
      <alignment/>
    </xf>
    <xf numFmtId="0" fontId="0" fillId="0" borderId="16" xfId="0" applyBorder="1" applyAlignment="1">
      <alignment/>
    </xf>
    <xf numFmtId="172" fontId="0" fillId="0" borderId="32" xfId="0" applyNumberFormat="1" applyBorder="1" applyAlignment="1">
      <alignment/>
    </xf>
    <xf numFmtId="172" fontId="0" fillId="0" borderId="33" xfId="0" applyNumberFormat="1" applyBorder="1" applyAlignment="1">
      <alignment/>
    </xf>
    <xf numFmtId="172" fontId="2" fillId="0" borderId="34" xfId="0" applyNumberFormat="1" applyFont="1" applyFill="1" applyBorder="1" applyAlignment="1">
      <alignment horizontal="center" vertical="center"/>
    </xf>
    <xf numFmtId="172" fontId="2" fillId="0" borderId="35" xfId="0" applyNumberFormat="1" applyFont="1" applyFill="1" applyBorder="1" applyAlignment="1">
      <alignment horizontal="center" vertical="center"/>
    </xf>
    <xf numFmtId="0" fontId="0" fillId="0" borderId="36" xfId="0" applyBorder="1" applyAlignment="1">
      <alignment horizontal="right"/>
    </xf>
    <xf numFmtId="173" fontId="0" fillId="0" borderId="37" xfId="0" applyNumberFormat="1" applyBorder="1" applyAlignment="1">
      <alignment/>
    </xf>
    <xf numFmtId="0" fontId="0" fillId="0" borderId="38" xfId="0" applyBorder="1" applyAlignment="1">
      <alignment/>
    </xf>
    <xf numFmtId="172" fontId="1" fillId="4" borderId="0" xfId="0" applyNumberFormat="1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35"/>
  <sheetViews>
    <sheetView tabSelected="1" workbookViewId="0" topLeftCell="A1">
      <selection activeCell="L36" sqref="L36"/>
    </sheetView>
  </sheetViews>
  <sheetFormatPr defaultColWidth="11.421875" defaultRowHeight="12.75"/>
  <cols>
    <col min="1" max="1" width="12.7109375" style="0" customWidth="1"/>
    <col min="2" max="2" width="35.7109375" style="0" customWidth="1"/>
    <col min="3" max="4" width="10.7109375" style="2" customWidth="1"/>
    <col min="5" max="5" width="8.7109375" style="0" customWidth="1"/>
    <col min="6" max="6" width="35.7109375" style="0" customWidth="1"/>
    <col min="7" max="8" width="10.7109375" style="0" customWidth="1"/>
  </cols>
  <sheetData>
    <row r="2" spans="2:8" ht="23.25">
      <c r="B2" s="108" t="s">
        <v>95</v>
      </c>
      <c r="C2" s="108"/>
      <c r="D2" s="108"/>
      <c r="E2" s="108"/>
      <c r="F2" s="108"/>
      <c r="G2" s="108"/>
      <c r="H2" s="108"/>
    </row>
    <row r="3" spans="6:9" ht="13.5" thickBot="1">
      <c r="F3" s="64"/>
      <c r="G3" s="64"/>
      <c r="H3" s="64"/>
      <c r="I3" s="64"/>
    </row>
    <row r="4" spans="2:6" s="18" customFormat="1" ht="18">
      <c r="B4" s="56" t="s">
        <v>48</v>
      </c>
      <c r="C4" s="57"/>
      <c r="D4" s="58"/>
      <c r="F4" s="65"/>
    </row>
    <row r="5" spans="2:6" s="82" customFormat="1" ht="12.75" customHeight="1">
      <c r="B5" s="85" t="s">
        <v>17</v>
      </c>
      <c r="C5" s="103" t="s">
        <v>7</v>
      </c>
      <c r="D5" s="104" t="s">
        <v>8</v>
      </c>
      <c r="F5" s="83"/>
    </row>
    <row r="6" spans="2:6" s="82" customFormat="1" ht="12.75" customHeight="1">
      <c r="B6" s="86"/>
      <c r="C6" s="84"/>
      <c r="D6" s="87"/>
      <c r="F6" s="83"/>
    </row>
    <row r="7" spans="2:4" ht="12.75">
      <c r="B7" s="10" t="s">
        <v>26</v>
      </c>
      <c r="C7" s="16"/>
      <c r="D7" s="5">
        <f>Trial_balance!D17</f>
        <v>9100</v>
      </c>
    </row>
    <row r="8" spans="2:4" ht="12.75" customHeight="1">
      <c r="B8" s="10" t="s">
        <v>70</v>
      </c>
      <c r="C8" s="16">
        <f>Trial_balance!C22</f>
        <v>0</v>
      </c>
      <c r="D8" s="5"/>
    </row>
    <row r="9" spans="2:4" ht="12.75">
      <c r="B9" s="10" t="s">
        <v>24</v>
      </c>
      <c r="C9" s="16">
        <f>Trial_balance!C13</f>
        <v>6400</v>
      </c>
      <c r="D9" s="5"/>
    </row>
    <row r="10" spans="2:4" ht="12.75">
      <c r="B10" s="10" t="s">
        <v>71</v>
      </c>
      <c r="C10" s="16"/>
      <c r="D10" s="5">
        <f>Trial_balance!D23</f>
        <v>3600</v>
      </c>
    </row>
    <row r="11" spans="2:4" ht="13.5" thickBot="1">
      <c r="B11" s="88"/>
      <c r="C11" s="17"/>
      <c r="D11" s="6"/>
    </row>
    <row r="12" spans="2:4" s="4" customFormat="1" ht="13.5" thickBot="1">
      <c r="B12" s="9" t="s">
        <v>43</v>
      </c>
      <c r="C12" s="25">
        <f>IF(D7&lt;(C8+C9-D10),1,0)*(-D7+SUM(C8+C9-D10))</f>
        <v>0</v>
      </c>
      <c r="D12" s="22">
        <f>IF(D7&gt;(C8+C9-D10),1,0)*(D7-SUM(C8+C9-D10))</f>
        <v>6300</v>
      </c>
    </row>
    <row r="13" spans="2:7" s="4" customFormat="1" ht="12.75">
      <c r="B13" s="20"/>
      <c r="C13" s="21"/>
      <c r="D13" s="19"/>
      <c r="G13" s="79"/>
    </row>
    <row r="14" spans="2:4" ht="12.75">
      <c r="B14" s="10" t="s">
        <v>23</v>
      </c>
      <c r="C14" s="16">
        <f>Trial_balance!C14</f>
        <v>1200</v>
      </c>
      <c r="D14" s="5"/>
    </row>
    <row r="15" spans="2:4" ht="12.75">
      <c r="B15" s="10" t="s">
        <v>25</v>
      </c>
      <c r="C15" s="16">
        <v>1100</v>
      </c>
      <c r="D15" s="5"/>
    </row>
    <row r="16" spans="2:7" ht="12.75">
      <c r="B16" s="10" t="s">
        <v>38</v>
      </c>
      <c r="C16" s="16">
        <f>Trial_balance!C16</f>
        <v>2500</v>
      </c>
      <c r="D16" s="5"/>
      <c r="G16" s="71"/>
    </row>
    <row r="17" spans="2:4" ht="12.75">
      <c r="B17" s="10" t="s">
        <v>74</v>
      </c>
      <c r="C17" s="16">
        <f>Trial_balance!C25</f>
        <v>1120</v>
      </c>
      <c r="D17" s="5"/>
    </row>
    <row r="18" spans="2:4" ht="12.75">
      <c r="B18" s="10" t="s">
        <v>75</v>
      </c>
      <c r="C18" s="16">
        <f>Trial_balance!C27</f>
        <v>250</v>
      </c>
      <c r="D18" s="5"/>
    </row>
    <row r="19" spans="2:4" ht="13.5" thickBot="1">
      <c r="B19" s="10"/>
      <c r="C19" s="16"/>
      <c r="D19" s="5"/>
    </row>
    <row r="20" spans="2:4" ht="13.5" thickBot="1">
      <c r="B20" s="9" t="s">
        <v>37</v>
      </c>
      <c r="C20" s="25">
        <f>IF(D12-SUM(C14:C18)&lt;0,1,0)*(-D12+SUM(C14:C18))</f>
        <v>0</v>
      </c>
      <c r="D20" s="22">
        <f>IF(D12-SUM(C14:C18)&gt;0,1,0)*(D12-SUM(C14:C18))</f>
        <v>130</v>
      </c>
    </row>
    <row r="22" ht="13.5" thickBot="1"/>
    <row r="23" spans="2:8" s="18" customFormat="1" ht="18">
      <c r="B23" s="59" t="s">
        <v>82</v>
      </c>
      <c r="C23" s="60"/>
      <c r="D23" s="61"/>
      <c r="F23" s="59" t="s">
        <v>83</v>
      </c>
      <c r="G23" s="60"/>
      <c r="H23" s="61"/>
    </row>
    <row r="24" spans="2:8" ht="12.75">
      <c r="B24" s="85" t="s">
        <v>17</v>
      </c>
      <c r="C24" s="103" t="s">
        <v>7</v>
      </c>
      <c r="D24" s="104" t="s">
        <v>8</v>
      </c>
      <c r="F24" s="85" t="s">
        <v>17</v>
      </c>
      <c r="G24" s="103" t="s">
        <v>7</v>
      </c>
      <c r="H24" s="104" t="s">
        <v>8</v>
      </c>
    </row>
    <row r="25" spans="2:8" ht="12.75">
      <c r="B25" s="10"/>
      <c r="C25" s="23"/>
      <c r="D25" s="5"/>
      <c r="F25" s="34"/>
      <c r="G25" s="92"/>
      <c r="H25" s="96"/>
    </row>
    <row r="26" spans="2:8" ht="12.75">
      <c r="B26" s="10" t="s">
        <v>35</v>
      </c>
      <c r="C26" s="23">
        <f>Trial_balance!C11</f>
        <v>5000</v>
      </c>
      <c r="D26" s="5"/>
      <c r="F26" s="34" t="s">
        <v>20</v>
      </c>
      <c r="G26" s="93"/>
      <c r="H26" s="97">
        <f>Trial_balance!D7</f>
        <v>9000</v>
      </c>
    </row>
    <row r="27" spans="2:8" ht="12.75">
      <c r="B27" s="10" t="s">
        <v>22</v>
      </c>
      <c r="C27" s="23">
        <f>Trial_balance!C20</f>
        <v>3100</v>
      </c>
      <c r="D27" s="5"/>
      <c r="F27" s="89" t="s">
        <v>73</v>
      </c>
      <c r="G27" s="94">
        <f>C20</f>
        <v>0</v>
      </c>
      <c r="H27" s="98">
        <f>D20</f>
        <v>130</v>
      </c>
    </row>
    <row r="28" spans="2:8" ht="12.75">
      <c r="B28" s="10" t="s">
        <v>72</v>
      </c>
      <c r="C28" s="23"/>
      <c r="D28" s="5">
        <f>Trial_balance!D26</f>
        <v>1120</v>
      </c>
      <c r="F28" s="34" t="s">
        <v>36</v>
      </c>
      <c r="G28" s="93"/>
      <c r="H28" s="97">
        <f>Trial_balance!D10</f>
        <v>2000</v>
      </c>
    </row>
    <row r="29" spans="2:8" ht="12.75">
      <c r="B29" s="10" t="s">
        <v>84</v>
      </c>
      <c r="C29" s="23">
        <f>Journal!I28</f>
        <v>3600</v>
      </c>
      <c r="D29" s="5"/>
      <c r="F29" s="34" t="s">
        <v>76</v>
      </c>
      <c r="G29" s="93"/>
      <c r="H29" s="97">
        <f>Credit_5</f>
        <v>0</v>
      </c>
    </row>
    <row r="30" spans="2:8" ht="12.75">
      <c r="B30" s="10" t="s">
        <v>77</v>
      </c>
      <c r="C30" s="23">
        <f>Trial_balance!C18</f>
        <v>1400</v>
      </c>
      <c r="D30" s="5"/>
      <c r="F30" s="34" t="s">
        <v>78</v>
      </c>
      <c r="G30" s="93"/>
      <c r="H30" s="97">
        <f>Trial_balance!D9</f>
        <v>1000</v>
      </c>
    </row>
    <row r="31" spans="2:8" ht="12.75">
      <c r="B31" s="10" t="s">
        <v>81</v>
      </c>
      <c r="C31" s="23"/>
      <c r="D31" s="5">
        <f>Trial_balance!D28</f>
        <v>250</v>
      </c>
      <c r="F31" s="34" t="s">
        <v>79</v>
      </c>
      <c r="G31" s="93"/>
      <c r="H31" s="97">
        <f>Trial_balance!D15</f>
        <v>5150</v>
      </c>
    </row>
    <row r="32" spans="2:8" ht="12.75">
      <c r="B32" s="10" t="s">
        <v>21</v>
      </c>
      <c r="C32" s="23">
        <f>Trial_balance!C6</f>
        <v>3350</v>
      </c>
      <c r="D32" s="5"/>
      <c r="F32" s="34"/>
      <c r="G32" s="70"/>
      <c r="H32" s="99"/>
    </row>
    <row r="33" spans="2:8" ht="12.75">
      <c r="B33" s="10" t="s">
        <v>19</v>
      </c>
      <c r="C33" s="23">
        <f>Trial_balance!C8</f>
        <v>2200</v>
      </c>
      <c r="D33" s="5"/>
      <c r="F33" s="34"/>
      <c r="G33" s="70"/>
      <c r="H33" s="99"/>
    </row>
    <row r="34" spans="2:8" ht="13.5" thickBot="1">
      <c r="B34" s="10"/>
      <c r="C34" s="23"/>
      <c r="D34" s="5"/>
      <c r="F34" s="100"/>
      <c r="G34" s="101"/>
      <c r="H34" s="102"/>
    </row>
    <row r="35" spans="2:8" ht="13.5" thickBot="1">
      <c r="B35" s="9" t="s">
        <v>29</v>
      </c>
      <c r="C35" s="24">
        <f>SUM(C26:C33)</f>
        <v>18650</v>
      </c>
      <c r="D35" s="22">
        <f>SUM(D26:D33)</f>
        <v>1370</v>
      </c>
      <c r="F35" s="95" t="s">
        <v>30</v>
      </c>
      <c r="G35" s="90">
        <f>SUM(G26:G31)</f>
        <v>0</v>
      </c>
      <c r="H35" s="91">
        <f>SUM(H26:H31)</f>
        <v>17280</v>
      </c>
    </row>
  </sheetData>
  <mergeCells count="1">
    <mergeCell ref="B2:H2"/>
  </mergeCells>
  <printOptions/>
  <pageMargins left="0.75" right="0.75" top="1" bottom="1" header="0.4921259845" footer="0.4921259845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E16"/>
  <sheetViews>
    <sheetView workbookViewId="0" topLeftCell="A1">
      <selection activeCell="K37" sqref="K37"/>
    </sheetView>
  </sheetViews>
  <sheetFormatPr defaultColWidth="11.421875" defaultRowHeight="12.75"/>
  <cols>
    <col min="1" max="2" width="12.7109375" style="0" customWidth="1"/>
    <col min="3" max="3" width="50.7109375" style="0" customWidth="1"/>
    <col min="4" max="7" width="12.7109375" style="0" customWidth="1"/>
  </cols>
  <sheetData>
    <row r="1" spans="4:5" ht="12.75">
      <c r="D1" s="2"/>
      <c r="E1" s="2"/>
    </row>
    <row r="2" spans="2:5" ht="23.25">
      <c r="B2" s="108" t="s">
        <v>62</v>
      </c>
      <c r="C2" s="108"/>
      <c r="D2" s="108"/>
      <c r="E2" s="108"/>
    </row>
    <row r="3" spans="4:5" ht="13.5" thickBot="1">
      <c r="D3" s="2"/>
      <c r="E3" s="2"/>
    </row>
    <row r="4" spans="2:5" ht="13.5" thickBot="1">
      <c r="B4" s="7" t="s">
        <v>1</v>
      </c>
      <c r="C4" s="37" t="s">
        <v>6</v>
      </c>
      <c r="D4" s="43" t="s">
        <v>7</v>
      </c>
      <c r="E4" s="30" t="s">
        <v>8</v>
      </c>
    </row>
    <row r="5" spans="2:5" ht="12.75">
      <c r="B5" s="42">
        <f>Journal!B9</f>
        <v>40190</v>
      </c>
      <c r="C5" s="32" t="str">
        <f>Journal!C9</f>
        <v>Purchases goods on credit from Deirdre</v>
      </c>
      <c r="D5" s="62"/>
      <c r="E5" s="63">
        <f>Journal!D9</f>
        <v>4000</v>
      </c>
    </row>
    <row r="6" spans="2:5" ht="12.75">
      <c r="B6" s="42">
        <f>Journal!B15</f>
        <v>40203</v>
      </c>
      <c r="C6" s="32" t="str">
        <f>Journal!C15</f>
        <v>Sent cheque to Deirdre</v>
      </c>
      <c r="D6" s="62">
        <f>Journal!D15</f>
        <v>1250</v>
      </c>
      <c r="E6" s="63"/>
    </row>
    <row r="7" spans="2:5" ht="12.75">
      <c r="B7" s="42">
        <f>Journal!B16</f>
        <v>40204</v>
      </c>
      <c r="C7" s="32" t="str">
        <f>Journal!C16</f>
        <v>Purchases goods on credit from Deirdre</v>
      </c>
      <c r="D7" s="62"/>
      <c r="E7" s="63">
        <f>Journal!D16</f>
        <v>2400</v>
      </c>
    </row>
    <row r="8" spans="2:5" ht="12.75">
      <c r="B8" s="34"/>
      <c r="C8" s="32"/>
      <c r="D8" s="32"/>
      <c r="E8" s="49"/>
    </row>
    <row r="9" spans="2:5" ht="12.75">
      <c r="B9" s="34"/>
      <c r="C9" s="32"/>
      <c r="D9" s="32"/>
      <c r="E9" s="49"/>
    </row>
    <row r="10" spans="2:5" ht="12.75">
      <c r="B10" s="34"/>
      <c r="C10" s="32"/>
      <c r="D10" s="32"/>
      <c r="E10" s="49"/>
    </row>
    <row r="11" spans="2:5" ht="12.75">
      <c r="B11" s="34"/>
      <c r="C11" s="32"/>
      <c r="D11" s="32"/>
      <c r="E11" s="49"/>
    </row>
    <row r="12" spans="2:5" ht="12.75">
      <c r="B12" s="34"/>
      <c r="C12" s="32"/>
      <c r="D12" s="32"/>
      <c r="E12" s="49"/>
    </row>
    <row r="13" spans="2:5" ht="12.75">
      <c r="B13" s="34"/>
      <c r="C13" s="32"/>
      <c r="D13" s="32"/>
      <c r="E13" s="49"/>
    </row>
    <row r="14" spans="2:5" ht="12.75">
      <c r="B14" s="34"/>
      <c r="C14" s="32"/>
      <c r="D14" s="32"/>
      <c r="E14" s="49"/>
    </row>
    <row r="15" spans="2:5" ht="13.5" thickBot="1">
      <c r="B15" s="34"/>
      <c r="C15" s="35" t="s">
        <v>16</v>
      </c>
      <c r="D15" s="33">
        <f>((SUM(D5:D12)&lt;=SUM(E5:E12)))*(SUM(E5:E12)-SUM(D5:D12))</f>
        <v>5150</v>
      </c>
      <c r="E15" s="5">
        <f>((SUM(D5:D12)&gt;=SUM(E5:E12)))*(SUM(D5:D12)-SUM(E5:E12))</f>
        <v>0</v>
      </c>
    </row>
    <row r="16" spans="2:5" ht="13.5" thickBot="1">
      <c r="B16" s="38"/>
      <c r="C16" s="39" t="s">
        <v>15</v>
      </c>
      <c r="D16" s="40">
        <f>E15</f>
        <v>0</v>
      </c>
      <c r="E16" s="41">
        <f>D15</f>
        <v>5150</v>
      </c>
    </row>
  </sheetData>
  <mergeCells count="1">
    <mergeCell ref="B2:E2"/>
  </mergeCells>
  <printOptions/>
  <pageMargins left="0.75" right="0.75" top="1" bottom="1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1:E16"/>
  <sheetViews>
    <sheetView workbookViewId="0" topLeftCell="A1">
      <selection activeCell="K38" sqref="K38"/>
    </sheetView>
  </sheetViews>
  <sheetFormatPr defaultColWidth="11.421875" defaultRowHeight="12.75"/>
  <cols>
    <col min="1" max="2" width="12.7109375" style="0" customWidth="1"/>
    <col min="3" max="3" width="50.7109375" style="0" customWidth="1"/>
    <col min="4" max="4" width="12.7109375" style="2" customWidth="1"/>
    <col min="5" max="8" width="12.7109375" style="0" customWidth="1"/>
  </cols>
  <sheetData>
    <row r="1" ht="12.75">
      <c r="E1" s="2"/>
    </row>
    <row r="2" spans="2:5" ht="23.25">
      <c r="B2" s="108" t="s">
        <v>12</v>
      </c>
      <c r="C2" s="108"/>
      <c r="D2" s="108"/>
      <c r="E2" s="108"/>
    </row>
    <row r="3" ht="13.5" thickBot="1">
      <c r="E3" s="2"/>
    </row>
    <row r="4" spans="2:5" ht="13.5" thickBot="1">
      <c r="B4" s="7" t="s">
        <v>1</v>
      </c>
      <c r="C4" s="37" t="s">
        <v>6</v>
      </c>
      <c r="D4" s="43" t="s">
        <v>7</v>
      </c>
      <c r="E4" s="30" t="s">
        <v>8</v>
      </c>
    </row>
    <row r="5" spans="2:5" ht="12.75">
      <c r="B5" s="42">
        <f>Journal!B9</f>
        <v>40190</v>
      </c>
      <c r="C5" s="32" t="str">
        <f>Journal!C9</f>
        <v>Purchases goods on credit from Deirdre</v>
      </c>
      <c r="D5" s="33">
        <f>Journal!D9</f>
        <v>4000</v>
      </c>
      <c r="E5" s="49"/>
    </row>
    <row r="6" spans="2:5" ht="12.75">
      <c r="B6" s="42">
        <f>Journal!B16</f>
        <v>40204</v>
      </c>
      <c r="C6" s="32" t="str">
        <f>Journal!C16</f>
        <v>Purchases goods on credit from Deirdre</v>
      </c>
      <c r="D6" s="33">
        <f>Journal!D16</f>
        <v>2400</v>
      </c>
      <c r="E6" s="49"/>
    </row>
    <row r="7" spans="2:5" ht="12.75">
      <c r="B7" s="31"/>
      <c r="C7" s="32"/>
      <c r="D7" s="33"/>
      <c r="E7" s="49"/>
    </row>
    <row r="8" spans="2:5" ht="12.75">
      <c r="B8" s="34"/>
      <c r="C8" s="32"/>
      <c r="D8" s="33"/>
      <c r="E8" s="49"/>
    </row>
    <row r="9" spans="2:5" ht="12.75">
      <c r="B9" s="34"/>
      <c r="C9" s="32"/>
      <c r="D9" s="33"/>
      <c r="E9" s="49"/>
    </row>
    <row r="10" spans="2:5" ht="12.75">
      <c r="B10" s="34"/>
      <c r="C10" s="32"/>
      <c r="D10" s="33"/>
      <c r="E10" s="49"/>
    </row>
    <row r="11" spans="2:5" ht="12.75">
      <c r="B11" s="34"/>
      <c r="C11" s="32"/>
      <c r="D11" s="33"/>
      <c r="E11" s="49"/>
    </row>
    <row r="12" spans="2:5" ht="12.75">
      <c r="B12" s="34"/>
      <c r="C12" s="32"/>
      <c r="D12" s="33"/>
      <c r="E12" s="49"/>
    </row>
    <row r="13" spans="2:5" ht="12.75">
      <c r="B13" s="34"/>
      <c r="C13" s="32"/>
      <c r="D13" s="33"/>
      <c r="E13" s="49"/>
    </row>
    <row r="14" spans="2:5" ht="12.75">
      <c r="B14" s="34"/>
      <c r="C14" s="32"/>
      <c r="D14" s="33"/>
      <c r="E14" s="49"/>
    </row>
    <row r="15" spans="2:5" ht="13.5" thickBot="1">
      <c r="B15" s="34"/>
      <c r="C15" s="35" t="s">
        <v>16</v>
      </c>
      <c r="D15" s="33">
        <f>((SUM(D5:D12)&lt;=SUM(E5:E12)))*(SUM(E5:E12)-SUM(D5:D12))</f>
        <v>0</v>
      </c>
      <c r="E15" s="5">
        <f>((SUM(D5:D12)&gt;=SUM(E5:E12)))*(SUM(D5:D12)-SUM(E5:E12))</f>
        <v>6400</v>
      </c>
    </row>
    <row r="16" spans="2:5" ht="13.5" thickBot="1">
      <c r="B16" s="38"/>
      <c r="C16" s="39" t="s">
        <v>15</v>
      </c>
      <c r="D16" s="40">
        <f>E15</f>
        <v>6400</v>
      </c>
      <c r="E16" s="41">
        <f>D15</f>
        <v>0</v>
      </c>
    </row>
  </sheetData>
  <mergeCells count="1">
    <mergeCell ref="B2:E2"/>
  </mergeCells>
  <printOptions/>
  <pageMargins left="0.75" right="0.75" top="1" bottom="1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1:E16"/>
  <sheetViews>
    <sheetView workbookViewId="0" topLeftCell="A1">
      <selection activeCell="K37" sqref="K37"/>
    </sheetView>
  </sheetViews>
  <sheetFormatPr defaultColWidth="11.421875" defaultRowHeight="12.75"/>
  <cols>
    <col min="1" max="2" width="12.7109375" style="0" customWidth="1"/>
    <col min="3" max="3" width="50.7109375" style="0" customWidth="1"/>
    <col min="4" max="9" width="12.7109375" style="0" customWidth="1"/>
  </cols>
  <sheetData>
    <row r="1" spans="4:5" ht="12.75">
      <c r="D1" s="2"/>
      <c r="E1" s="2"/>
    </row>
    <row r="2" spans="2:5" ht="23.25">
      <c r="B2" s="108" t="s">
        <v>13</v>
      </c>
      <c r="C2" s="108"/>
      <c r="D2" s="108"/>
      <c r="E2" s="108"/>
    </row>
    <row r="3" spans="4:5" ht="13.5" thickBot="1">
      <c r="D3" s="2"/>
      <c r="E3" s="2"/>
    </row>
    <row r="4" spans="2:5" ht="13.5" thickBot="1">
      <c r="B4" s="7" t="s">
        <v>1</v>
      </c>
      <c r="C4" s="37" t="s">
        <v>6</v>
      </c>
      <c r="D4" s="43" t="s">
        <v>7</v>
      </c>
      <c r="E4" s="30" t="s">
        <v>8</v>
      </c>
    </row>
    <row r="5" spans="2:5" ht="12.75">
      <c r="B5" s="42">
        <f>Journal!B10</f>
        <v>40193</v>
      </c>
      <c r="C5" s="32" t="str">
        <f>Journal!C10</f>
        <v>Pays shop expenses by cheque</v>
      </c>
      <c r="D5" s="62">
        <f>Journal!D10</f>
        <v>1100</v>
      </c>
      <c r="E5" s="49"/>
    </row>
    <row r="6" spans="2:5" ht="12.75">
      <c r="B6" s="34"/>
      <c r="C6" s="32"/>
      <c r="D6" s="32"/>
      <c r="E6" s="49"/>
    </row>
    <row r="7" spans="2:5" ht="12.75">
      <c r="B7" s="34"/>
      <c r="C7" s="32"/>
      <c r="D7" s="32"/>
      <c r="E7" s="49"/>
    </row>
    <row r="8" spans="2:5" ht="12.75">
      <c r="B8" s="34"/>
      <c r="C8" s="32"/>
      <c r="D8" s="32"/>
      <c r="E8" s="49"/>
    </row>
    <row r="9" spans="2:5" ht="12.75">
      <c r="B9" s="34"/>
      <c r="C9" s="32"/>
      <c r="D9" s="32"/>
      <c r="E9" s="49"/>
    </row>
    <row r="10" spans="2:5" ht="12.75">
      <c r="B10" s="34"/>
      <c r="C10" s="32"/>
      <c r="D10" s="32"/>
      <c r="E10" s="49"/>
    </row>
    <row r="11" spans="2:5" ht="12.75">
      <c r="B11" s="34"/>
      <c r="C11" s="32"/>
      <c r="D11" s="32"/>
      <c r="E11" s="49"/>
    </row>
    <row r="12" spans="2:5" ht="12.75">
      <c r="B12" s="34"/>
      <c r="C12" s="32"/>
      <c r="D12" s="32"/>
      <c r="E12" s="49"/>
    </row>
    <row r="13" spans="2:5" ht="12.75">
      <c r="B13" s="34"/>
      <c r="C13" s="32"/>
      <c r="D13" s="32"/>
      <c r="E13" s="49"/>
    </row>
    <row r="14" spans="2:5" ht="12.75">
      <c r="B14" s="34"/>
      <c r="C14" s="32"/>
      <c r="D14" s="32"/>
      <c r="E14" s="49"/>
    </row>
    <row r="15" spans="2:5" ht="13.5" thickBot="1">
      <c r="B15" s="34"/>
      <c r="C15" s="35" t="s">
        <v>16</v>
      </c>
      <c r="D15" s="33">
        <f>((SUM(D5:D12)&lt;=SUM(E5:E12)))*(SUM(E5:E12)-SUM(D5:D12))</f>
        <v>0</v>
      </c>
      <c r="E15" s="5">
        <f>((SUM(D5:D12)&gt;=SUM(E5:E12)))*(SUM(D5:D12)-SUM(E5:E12))</f>
        <v>1100</v>
      </c>
    </row>
    <row r="16" spans="2:5" ht="13.5" thickBot="1">
      <c r="B16" s="38"/>
      <c r="C16" s="39" t="s">
        <v>15</v>
      </c>
      <c r="D16" s="40">
        <f>E15</f>
        <v>1100</v>
      </c>
      <c r="E16" s="41">
        <f>D15</f>
        <v>0</v>
      </c>
    </row>
  </sheetData>
  <mergeCells count="1">
    <mergeCell ref="B2:E2"/>
  </mergeCells>
  <printOptions/>
  <pageMargins left="0.75" right="0.75" top="1" bottom="1" header="0.4921259845" footer="0.492125984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1:E16"/>
  <sheetViews>
    <sheetView workbookViewId="0" topLeftCell="A1">
      <selection activeCell="K37" sqref="K37"/>
    </sheetView>
  </sheetViews>
  <sheetFormatPr defaultColWidth="11.421875" defaultRowHeight="12.75"/>
  <cols>
    <col min="1" max="2" width="12.7109375" style="0" customWidth="1"/>
    <col min="3" max="3" width="50.7109375" style="0" customWidth="1"/>
    <col min="4" max="8" width="12.7109375" style="0" customWidth="1"/>
  </cols>
  <sheetData>
    <row r="1" spans="4:5" ht="12.75">
      <c r="D1" s="2"/>
      <c r="E1" s="2"/>
    </row>
    <row r="2" spans="2:5" ht="23.25">
      <c r="B2" s="108" t="s">
        <v>61</v>
      </c>
      <c r="C2" s="108"/>
      <c r="D2" s="108"/>
      <c r="E2" s="108"/>
    </row>
    <row r="3" spans="4:5" ht="13.5" thickBot="1">
      <c r="D3" s="2"/>
      <c r="E3" s="2"/>
    </row>
    <row r="4" spans="2:5" ht="13.5" thickBot="1">
      <c r="B4" s="7" t="s">
        <v>1</v>
      </c>
      <c r="C4" s="37" t="s">
        <v>6</v>
      </c>
      <c r="D4" s="43" t="s">
        <v>7</v>
      </c>
      <c r="E4" s="30" t="s">
        <v>8</v>
      </c>
    </row>
    <row r="5" spans="2:5" ht="12.75">
      <c r="B5" s="42">
        <f>Journal!B11</f>
        <v>40196</v>
      </c>
      <c r="C5" s="32" t="str">
        <f>Journal!C11</f>
        <v>Sells goods to Sally on credit</v>
      </c>
      <c r="D5" s="62">
        <f>Journal!D11</f>
        <v>3900</v>
      </c>
      <c r="E5" s="63"/>
    </row>
    <row r="6" spans="2:5" ht="12.75">
      <c r="B6" s="42">
        <f>Journal!B13</f>
        <v>40201</v>
      </c>
      <c r="C6" s="32" t="str">
        <f>Journal!C13</f>
        <v>Receives partial payment from Sally (cash)</v>
      </c>
      <c r="D6" s="62"/>
      <c r="E6" s="63">
        <f>Journal!D13</f>
        <v>2500</v>
      </c>
    </row>
    <row r="7" spans="2:5" ht="12.75">
      <c r="B7" s="34"/>
      <c r="C7" s="32"/>
      <c r="D7" s="32"/>
      <c r="E7" s="49"/>
    </row>
    <row r="8" spans="2:5" ht="12.75">
      <c r="B8" s="34"/>
      <c r="C8" s="32"/>
      <c r="D8" s="32"/>
      <c r="E8" s="49"/>
    </row>
    <row r="9" spans="2:5" ht="12.75">
      <c r="B9" s="34"/>
      <c r="C9" s="32"/>
      <c r="D9" s="32"/>
      <c r="E9" s="49"/>
    </row>
    <row r="10" spans="2:5" ht="12.75">
      <c r="B10" s="34"/>
      <c r="C10" s="32"/>
      <c r="D10" s="32"/>
      <c r="E10" s="49"/>
    </row>
    <row r="11" spans="2:5" ht="12.75">
      <c r="B11" s="34"/>
      <c r="C11" s="32"/>
      <c r="D11" s="32"/>
      <c r="E11" s="49"/>
    </row>
    <row r="12" spans="2:5" ht="12.75">
      <c r="B12" s="34"/>
      <c r="C12" s="32"/>
      <c r="D12" s="32"/>
      <c r="E12" s="49"/>
    </row>
    <row r="13" spans="2:5" ht="12.75">
      <c r="B13" s="34"/>
      <c r="C13" s="32"/>
      <c r="D13" s="32"/>
      <c r="E13" s="49"/>
    </row>
    <row r="14" spans="2:5" ht="12.75">
      <c r="B14" s="34"/>
      <c r="C14" s="32"/>
      <c r="D14" s="32"/>
      <c r="E14" s="49"/>
    </row>
    <row r="15" spans="2:5" ht="13.5" thickBot="1">
      <c r="B15" s="34"/>
      <c r="C15" s="35" t="s">
        <v>16</v>
      </c>
      <c r="D15" s="33">
        <f>((SUM(D5:D12)&lt;=SUM(E5:E12)))*(SUM(E5:E12)-SUM(D5:D12))</f>
        <v>0</v>
      </c>
      <c r="E15" s="5">
        <f>((SUM(D5:D12)&gt;=SUM(E5:E12)))*(SUM(D5:D12)-SUM(E5:E12))</f>
        <v>1400</v>
      </c>
    </row>
    <row r="16" spans="2:5" ht="13.5" thickBot="1">
      <c r="B16" s="38"/>
      <c r="C16" s="39" t="s">
        <v>15</v>
      </c>
      <c r="D16" s="40">
        <f>E15</f>
        <v>1400</v>
      </c>
      <c r="E16" s="41">
        <f>D15</f>
        <v>0</v>
      </c>
    </row>
  </sheetData>
  <mergeCells count="1">
    <mergeCell ref="B2:E2"/>
  </mergeCells>
  <printOptions/>
  <pageMargins left="0.75" right="0.75" top="1" bottom="1" header="0.4921259845" footer="0.492125984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B1:E16"/>
  <sheetViews>
    <sheetView workbookViewId="0" topLeftCell="A1">
      <selection activeCell="K38" sqref="K38"/>
    </sheetView>
  </sheetViews>
  <sheetFormatPr defaultColWidth="11.421875" defaultRowHeight="12.75"/>
  <cols>
    <col min="1" max="2" width="12.7109375" style="0" customWidth="1"/>
    <col min="3" max="3" width="50.7109375" style="0" customWidth="1"/>
    <col min="4" max="4" width="12.7109375" style="0" customWidth="1"/>
    <col min="5" max="5" width="12.7109375" style="2" customWidth="1"/>
    <col min="6" max="8" width="12.7109375" style="0" customWidth="1"/>
  </cols>
  <sheetData>
    <row r="1" ht="12.75">
      <c r="D1" s="2"/>
    </row>
    <row r="2" spans="2:5" ht="23.25">
      <c r="B2" s="108" t="s">
        <v>14</v>
      </c>
      <c r="C2" s="108"/>
      <c r="D2" s="108"/>
      <c r="E2" s="108"/>
    </row>
    <row r="3" ht="13.5" thickBot="1">
      <c r="D3" s="2"/>
    </row>
    <row r="4" spans="2:5" ht="13.5" thickBot="1">
      <c r="B4" s="7" t="s">
        <v>1</v>
      </c>
      <c r="C4" s="37" t="s">
        <v>6</v>
      </c>
      <c r="D4" s="43" t="s">
        <v>7</v>
      </c>
      <c r="E4" s="30" t="s">
        <v>8</v>
      </c>
    </row>
    <row r="5" spans="2:5" ht="12.75">
      <c r="B5" s="42">
        <f>Journal!B11</f>
        <v>40196</v>
      </c>
      <c r="C5" s="32" t="str">
        <f>Journal!C11</f>
        <v>Sells goods to Sally on credit</v>
      </c>
      <c r="D5" s="32"/>
      <c r="E5" s="5">
        <f>Journal!D11</f>
        <v>3900</v>
      </c>
    </row>
    <row r="6" spans="2:5" ht="12.75">
      <c r="B6" s="42">
        <f>Journal!B17</f>
        <v>40204</v>
      </c>
      <c r="C6" s="32" t="str">
        <f>Journal!C17</f>
        <v>Cash sales</v>
      </c>
      <c r="D6" s="32"/>
      <c r="E6" s="5">
        <f>Journal!D17</f>
        <v>3900</v>
      </c>
    </row>
    <row r="7" spans="2:5" ht="12.75">
      <c r="B7" s="42">
        <f>Journal!B18</f>
        <v>40205</v>
      </c>
      <c r="C7" s="32" t="str">
        <f>Journal!C18</f>
        <v>Cash sales</v>
      </c>
      <c r="D7" s="32"/>
      <c r="E7" s="5">
        <f>Journal!D18</f>
        <v>1300</v>
      </c>
    </row>
    <row r="8" spans="2:5" ht="12.75">
      <c r="B8" s="34"/>
      <c r="C8" s="32"/>
      <c r="D8" s="32"/>
      <c r="E8" s="5"/>
    </row>
    <row r="9" spans="2:5" ht="12.75">
      <c r="B9" s="34"/>
      <c r="C9" s="32"/>
      <c r="D9" s="32"/>
      <c r="E9" s="5"/>
    </row>
    <row r="10" spans="2:5" ht="12.75">
      <c r="B10" s="34"/>
      <c r="C10" s="32"/>
      <c r="D10" s="32"/>
      <c r="E10" s="5"/>
    </row>
    <row r="11" spans="2:5" ht="12.75">
      <c r="B11" s="34"/>
      <c r="C11" s="32"/>
      <c r="D11" s="32"/>
      <c r="E11" s="5"/>
    </row>
    <row r="12" spans="2:5" ht="12.75">
      <c r="B12" s="34"/>
      <c r="C12" s="32"/>
      <c r="D12" s="32"/>
      <c r="E12" s="5"/>
    </row>
    <row r="13" spans="2:5" ht="12.75">
      <c r="B13" s="34"/>
      <c r="C13" s="32"/>
      <c r="D13" s="32"/>
      <c r="E13" s="5"/>
    </row>
    <row r="14" spans="2:5" ht="12.75">
      <c r="B14" s="34"/>
      <c r="C14" s="32"/>
      <c r="D14" s="32"/>
      <c r="E14" s="5"/>
    </row>
    <row r="15" spans="2:5" ht="13.5" thickBot="1">
      <c r="B15" s="34"/>
      <c r="C15" s="35" t="s">
        <v>16</v>
      </c>
      <c r="D15" s="33">
        <f>((SUM(D5:D12)&lt;=SUM(E5:E12)))*(SUM(E5:E12)-SUM(D5:D12))</f>
        <v>9100</v>
      </c>
      <c r="E15" s="5">
        <f>((SUM(D5:D12)&gt;=SUM(E5:E12)))*(SUM(D5:D12)-SUM(E5:E12))</f>
        <v>0</v>
      </c>
    </row>
    <row r="16" spans="2:5" ht="13.5" thickBot="1">
      <c r="B16" s="38"/>
      <c r="C16" s="39" t="s">
        <v>15</v>
      </c>
      <c r="D16" s="40">
        <f>E15</f>
        <v>0</v>
      </c>
      <c r="E16" s="41">
        <f>D15</f>
        <v>9100</v>
      </c>
    </row>
  </sheetData>
  <mergeCells count="1">
    <mergeCell ref="B2:E2"/>
  </mergeCells>
  <printOptions/>
  <pageMargins left="0.75" right="0.75" top="1" bottom="1" header="0.4921259845" footer="0.492125984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B1:E16"/>
  <sheetViews>
    <sheetView workbookViewId="0" topLeftCell="A1">
      <selection activeCell="K37" sqref="K37"/>
    </sheetView>
  </sheetViews>
  <sheetFormatPr defaultColWidth="11.421875" defaultRowHeight="12.75"/>
  <cols>
    <col min="1" max="2" width="12.7109375" style="0" customWidth="1"/>
    <col min="3" max="3" width="50.7109375" style="0" customWidth="1"/>
    <col min="4" max="9" width="12.7109375" style="0" customWidth="1"/>
  </cols>
  <sheetData>
    <row r="1" spans="4:5" ht="12.75">
      <c r="D1" s="2"/>
      <c r="E1" s="2"/>
    </row>
    <row r="2" spans="2:5" ht="23.25">
      <c r="B2" s="108" t="s">
        <v>32</v>
      </c>
      <c r="C2" s="108"/>
      <c r="D2" s="108"/>
      <c r="E2" s="108"/>
    </row>
    <row r="3" spans="4:5" ht="13.5" thickBot="1">
      <c r="D3" s="2"/>
      <c r="E3" s="2"/>
    </row>
    <row r="4" spans="2:5" ht="13.5" thickBot="1">
      <c r="B4" s="7" t="s">
        <v>1</v>
      </c>
      <c r="C4" s="37" t="s">
        <v>6</v>
      </c>
      <c r="D4" s="43" t="s">
        <v>7</v>
      </c>
      <c r="E4" s="30" t="s">
        <v>8</v>
      </c>
    </row>
    <row r="5" spans="2:5" ht="12.75">
      <c r="B5" s="42">
        <f>Journal!B19</f>
        <v>40205</v>
      </c>
      <c r="C5" s="32" t="str">
        <f>Journal!C19</f>
        <v>Purchase of machinery from James on credit</v>
      </c>
      <c r="D5" s="62"/>
      <c r="E5" s="63">
        <f>Journal!D19</f>
        <v>5000</v>
      </c>
    </row>
    <row r="6" spans="2:5" ht="12.75">
      <c r="B6" s="42">
        <f>Journal!B21</f>
        <v>40206</v>
      </c>
      <c r="C6" s="32" t="str">
        <f>Journal!C21</f>
        <v>Pays James by cheque</v>
      </c>
      <c r="D6" s="62">
        <f>Journal!D21</f>
        <v>4000</v>
      </c>
      <c r="E6" s="63"/>
    </row>
    <row r="7" spans="2:5" ht="12.75">
      <c r="B7" s="34"/>
      <c r="C7" s="32"/>
      <c r="D7" s="32"/>
      <c r="E7" s="49"/>
    </row>
    <row r="8" spans="2:5" ht="12.75">
      <c r="B8" s="34"/>
      <c r="C8" s="32"/>
      <c r="D8" s="32"/>
      <c r="E8" s="49"/>
    </row>
    <row r="9" spans="2:5" ht="12.75">
      <c r="B9" s="34"/>
      <c r="C9" s="32"/>
      <c r="D9" s="32"/>
      <c r="E9" s="49"/>
    </row>
    <row r="10" spans="2:5" ht="12.75">
      <c r="B10" s="34"/>
      <c r="C10" s="32"/>
      <c r="D10" s="32"/>
      <c r="E10" s="49"/>
    </row>
    <row r="11" spans="2:5" ht="12.75">
      <c r="B11" s="34"/>
      <c r="C11" s="32"/>
      <c r="D11" s="32"/>
      <c r="E11" s="49"/>
    </row>
    <row r="12" spans="2:5" ht="12.75">
      <c r="B12" s="34"/>
      <c r="C12" s="32"/>
      <c r="D12" s="32"/>
      <c r="E12" s="49"/>
    </row>
    <row r="13" spans="2:5" ht="12.75">
      <c r="B13" s="34"/>
      <c r="C13" s="32"/>
      <c r="D13" s="32"/>
      <c r="E13" s="49"/>
    </row>
    <row r="14" spans="2:5" ht="12.75">
      <c r="B14" s="34"/>
      <c r="C14" s="32"/>
      <c r="D14" s="32"/>
      <c r="E14" s="49"/>
    </row>
    <row r="15" spans="2:5" ht="13.5" thickBot="1">
      <c r="B15" s="34"/>
      <c r="C15" s="35" t="s">
        <v>16</v>
      </c>
      <c r="D15" s="33">
        <f>((SUM(D5:D12)&lt;=SUM(E5:E12)))*(SUM(E5:E12)-SUM(D5:D12))</f>
        <v>1000</v>
      </c>
      <c r="E15" s="5">
        <f>((SUM(D5:D12)&gt;=SUM(E5:E12)))*(SUM(D5:D12)-SUM(E5:E12))</f>
        <v>0</v>
      </c>
    </row>
    <row r="16" spans="2:5" ht="13.5" thickBot="1">
      <c r="B16" s="38"/>
      <c r="C16" s="39" t="s">
        <v>15</v>
      </c>
      <c r="D16" s="40">
        <f>E15</f>
        <v>0</v>
      </c>
      <c r="E16" s="41">
        <f>D15</f>
        <v>1000</v>
      </c>
    </row>
  </sheetData>
  <mergeCells count="1">
    <mergeCell ref="B2:E2"/>
  </mergeCells>
  <printOptions/>
  <pageMargins left="0.75" right="0.75" top="1" bottom="1" header="0.4921259845" footer="0.492125984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B1:E16"/>
  <sheetViews>
    <sheetView workbookViewId="0" topLeftCell="A1">
      <selection activeCell="K37" sqref="K37"/>
    </sheetView>
  </sheetViews>
  <sheetFormatPr defaultColWidth="11.421875" defaultRowHeight="12.75"/>
  <cols>
    <col min="1" max="2" width="12.7109375" style="0" customWidth="1"/>
    <col min="3" max="3" width="50.7109375" style="0" customWidth="1"/>
    <col min="4" max="9" width="12.7109375" style="0" customWidth="1"/>
  </cols>
  <sheetData>
    <row r="1" spans="4:5" ht="12.75">
      <c r="D1" s="2"/>
      <c r="E1" s="2"/>
    </row>
    <row r="2" spans="2:5" ht="23.25">
      <c r="B2" s="108" t="s">
        <v>33</v>
      </c>
      <c r="C2" s="108"/>
      <c r="D2" s="108"/>
      <c r="E2" s="108"/>
    </row>
    <row r="3" spans="4:5" ht="13.5" thickBot="1">
      <c r="D3" s="2"/>
      <c r="E3" s="2"/>
    </row>
    <row r="4" spans="2:5" ht="13.5" thickBot="1">
      <c r="B4" s="7" t="s">
        <v>1</v>
      </c>
      <c r="C4" s="37" t="s">
        <v>6</v>
      </c>
      <c r="D4" s="43" t="s">
        <v>7</v>
      </c>
      <c r="E4" s="30" t="s">
        <v>8</v>
      </c>
    </row>
    <row r="5" spans="2:5" ht="12.75">
      <c r="B5" s="42">
        <f>Journal!B19</f>
        <v>40205</v>
      </c>
      <c r="C5" s="32" t="str">
        <f>Journal!C19</f>
        <v>Purchase of machinery from James on credit</v>
      </c>
      <c r="D5" s="62">
        <f>Journal!D19</f>
        <v>5000</v>
      </c>
      <c r="E5" s="49"/>
    </row>
    <row r="6" spans="2:5" ht="12.75">
      <c r="B6" s="31"/>
      <c r="C6" s="32"/>
      <c r="D6" s="32"/>
      <c r="E6" s="49"/>
    </row>
    <row r="7" spans="2:5" ht="12.75">
      <c r="B7" s="34"/>
      <c r="C7" s="32"/>
      <c r="D7" s="32"/>
      <c r="E7" s="49"/>
    </row>
    <row r="8" spans="2:5" ht="12.75">
      <c r="B8" s="34"/>
      <c r="C8" s="32"/>
      <c r="D8" s="32"/>
      <c r="E8" s="49"/>
    </row>
    <row r="9" spans="2:5" ht="12.75">
      <c r="B9" s="34"/>
      <c r="C9" s="32"/>
      <c r="D9" s="32"/>
      <c r="E9" s="49"/>
    </row>
    <row r="10" spans="2:5" ht="12.75">
      <c r="B10" s="34"/>
      <c r="C10" s="32"/>
      <c r="D10" s="32"/>
      <c r="E10" s="49"/>
    </row>
    <row r="11" spans="2:5" ht="12.75">
      <c r="B11" s="34"/>
      <c r="C11" s="32"/>
      <c r="D11" s="32"/>
      <c r="E11" s="49"/>
    </row>
    <row r="12" spans="2:5" ht="12.75">
      <c r="B12" s="34"/>
      <c r="C12" s="32"/>
      <c r="D12" s="32"/>
      <c r="E12" s="49"/>
    </row>
    <row r="13" spans="2:5" ht="12.75">
      <c r="B13" s="34"/>
      <c r="C13" s="32"/>
      <c r="D13" s="32"/>
      <c r="E13" s="49"/>
    </row>
    <row r="14" spans="2:5" ht="12.75">
      <c r="B14" s="34"/>
      <c r="C14" s="32"/>
      <c r="D14" s="32"/>
      <c r="E14" s="49"/>
    </row>
    <row r="15" spans="2:5" ht="13.5" thickBot="1">
      <c r="B15" s="34"/>
      <c r="C15" s="35" t="s">
        <v>16</v>
      </c>
      <c r="D15" s="33">
        <f>((SUM(D5:D12)&lt;=SUM(E5:E12)))*(SUM(E5:E12)-SUM(D5:D12))</f>
        <v>0</v>
      </c>
      <c r="E15" s="5">
        <f>((SUM(D5:D12)&gt;=SUM(E5:E12)))*(SUM(D5:D12)-SUM(E5:E12))</f>
        <v>5000</v>
      </c>
    </row>
    <row r="16" spans="2:5" ht="13.5" thickBot="1">
      <c r="B16" s="38"/>
      <c r="C16" s="39" t="s">
        <v>15</v>
      </c>
      <c r="D16" s="40">
        <f>E15</f>
        <v>5000</v>
      </c>
      <c r="E16" s="41">
        <f>D15</f>
        <v>0</v>
      </c>
    </row>
  </sheetData>
  <mergeCells count="1">
    <mergeCell ref="B2:E2"/>
  </mergeCells>
  <printOptions/>
  <pageMargins left="0.75" right="0.75" top="1" bottom="1" header="0.4921259845" footer="0.492125984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B1:E16"/>
  <sheetViews>
    <sheetView workbookViewId="0" topLeftCell="A1">
      <selection activeCell="K37" sqref="K37"/>
    </sheetView>
  </sheetViews>
  <sheetFormatPr defaultColWidth="11.421875" defaultRowHeight="12.75"/>
  <cols>
    <col min="1" max="2" width="12.7109375" style="0" customWidth="1"/>
    <col min="3" max="3" width="50.7109375" style="0" customWidth="1"/>
    <col min="4" max="9" width="12.7109375" style="0" customWidth="1"/>
  </cols>
  <sheetData>
    <row r="1" spans="4:5" ht="12.75">
      <c r="D1" s="2"/>
      <c r="E1" s="2"/>
    </row>
    <row r="2" spans="2:5" ht="23.25">
      <c r="B2" s="108" t="s">
        <v>39</v>
      </c>
      <c r="C2" s="108"/>
      <c r="D2" s="108"/>
      <c r="E2" s="108"/>
    </row>
    <row r="3" spans="4:5" ht="13.5" thickBot="1">
      <c r="D3" s="2"/>
      <c r="E3" s="2"/>
    </row>
    <row r="4" spans="2:5" ht="13.5" thickBot="1">
      <c r="B4" s="7" t="s">
        <v>1</v>
      </c>
      <c r="C4" s="37" t="s">
        <v>6</v>
      </c>
      <c r="D4" s="43" t="s">
        <v>7</v>
      </c>
      <c r="E4" s="30" t="s">
        <v>8</v>
      </c>
    </row>
    <row r="5" spans="2:5" ht="12.75">
      <c r="B5" s="42">
        <f>Journal!B20</f>
        <v>40206</v>
      </c>
      <c r="C5" s="32" t="str">
        <f>Journal!C20</f>
        <v>Joe gets a long term loan from its bank</v>
      </c>
      <c r="D5" s="32"/>
      <c r="E5" s="63">
        <f>Journal!D20</f>
        <v>2000</v>
      </c>
    </row>
    <row r="6" spans="2:5" ht="12.75">
      <c r="B6" s="31"/>
      <c r="C6" s="32"/>
      <c r="D6" s="32"/>
      <c r="E6" s="49"/>
    </row>
    <row r="7" spans="2:5" ht="12.75">
      <c r="B7" s="34"/>
      <c r="C7" s="32"/>
      <c r="D7" s="32"/>
      <c r="E7" s="49"/>
    </row>
    <row r="8" spans="2:5" ht="12.75">
      <c r="B8" s="34"/>
      <c r="C8" s="32"/>
      <c r="D8" s="32"/>
      <c r="E8" s="49"/>
    </row>
    <row r="9" spans="2:5" ht="12.75">
      <c r="B9" s="34"/>
      <c r="C9" s="32"/>
      <c r="D9" s="32"/>
      <c r="E9" s="49"/>
    </row>
    <row r="10" spans="2:5" ht="12.75">
      <c r="B10" s="34"/>
      <c r="C10" s="32"/>
      <c r="D10" s="32"/>
      <c r="E10" s="49"/>
    </row>
    <row r="11" spans="2:5" ht="12.75">
      <c r="B11" s="34"/>
      <c r="C11" s="32"/>
      <c r="D11" s="32"/>
      <c r="E11" s="49"/>
    </row>
    <row r="12" spans="2:5" ht="12.75">
      <c r="B12" s="34"/>
      <c r="C12" s="32"/>
      <c r="D12" s="32"/>
      <c r="E12" s="49"/>
    </row>
    <row r="13" spans="2:5" ht="12.75">
      <c r="B13" s="34"/>
      <c r="C13" s="32"/>
      <c r="D13" s="32"/>
      <c r="E13" s="49"/>
    </row>
    <row r="14" spans="2:5" ht="12.75">
      <c r="B14" s="34"/>
      <c r="C14" s="32"/>
      <c r="D14" s="32"/>
      <c r="E14" s="49"/>
    </row>
    <row r="15" spans="2:5" ht="13.5" thickBot="1">
      <c r="B15" s="34"/>
      <c r="C15" s="35" t="s">
        <v>16</v>
      </c>
      <c r="D15" s="33">
        <f>((SUM(D5:D12)&lt;=SUM(E5:E12)))*(SUM(E5:E12)-SUM(D5:D12))</f>
        <v>2000</v>
      </c>
      <c r="E15" s="5">
        <f>((SUM(D5:D12)&gt;=SUM(E5:E12)))*(SUM(D5:D12)-SUM(E5:E12))</f>
        <v>0</v>
      </c>
    </row>
    <row r="16" spans="2:5" ht="13.5" thickBot="1">
      <c r="B16" s="38"/>
      <c r="C16" s="39" t="s">
        <v>15</v>
      </c>
      <c r="D16" s="40">
        <f>E15</f>
        <v>0</v>
      </c>
      <c r="E16" s="41">
        <f>D15</f>
        <v>2000</v>
      </c>
    </row>
  </sheetData>
  <mergeCells count="1">
    <mergeCell ref="B2:E2"/>
  </mergeCells>
  <printOptions/>
  <pageMargins left="0.75" right="0.75" top="1" bottom="1" header="0.4921259845" footer="0.492125984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B1:E16"/>
  <sheetViews>
    <sheetView workbookViewId="0" topLeftCell="A2">
      <selection activeCell="P46" sqref="P46"/>
    </sheetView>
  </sheetViews>
  <sheetFormatPr defaultColWidth="11.421875" defaultRowHeight="12.75"/>
  <cols>
    <col min="1" max="2" width="12.7109375" style="0" customWidth="1"/>
    <col min="3" max="3" width="50.7109375" style="0" customWidth="1"/>
    <col min="4" max="8" width="12.7109375" style="0" customWidth="1"/>
  </cols>
  <sheetData>
    <row r="1" spans="4:5" ht="12.75">
      <c r="D1" s="2"/>
      <c r="E1" s="2"/>
    </row>
    <row r="2" spans="2:5" ht="23.25">
      <c r="B2" s="108" t="s">
        <v>40</v>
      </c>
      <c r="C2" s="108"/>
      <c r="D2" s="108"/>
      <c r="E2" s="108"/>
    </row>
    <row r="3" spans="4:5" ht="13.5" thickBot="1">
      <c r="D3" s="2"/>
      <c r="E3" s="2"/>
    </row>
    <row r="4" spans="2:5" ht="13.5" thickBot="1">
      <c r="B4" s="7" t="s">
        <v>1</v>
      </c>
      <c r="C4" s="37" t="s">
        <v>6</v>
      </c>
      <c r="D4" s="43" t="s">
        <v>7</v>
      </c>
      <c r="E4" s="30" t="s">
        <v>8</v>
      </c>
    </row>
    <row r="5" spans="2:5" ht="12.75">
      <c r="B5" s="42">
        <f>Journal!B23</f>
        <v>40209</v>
      </c>
      <c r="C5" s="32" t="str">
        <f>Journal!C23</f>
        <v>Pays salaries</v>
      </c>
      <c r="D5" s="62">
        <f>Journal!D23</f>
        <v>2500</v>
      </c>
      <c r="E5" s="49"/>
    </row>
    <row r="6" spans="2:5" ht="12.75">
      <c r="B6" s="31"/>
      <c r="C6" s="32"/>
      <c r="D6" s="32"/>
      <c r="E6" s="49"/>
    </row>
    <row r="7" spans="2:5" ht="12.75">
      <c r="B7" s="34"/>
      <c r="C7" s="32"/>
      <c r="D7" s="32"/>
      <c r="E7" s="49"/>
    </row>
    <row r="8" spans="2:5" ht="12.75">
      <c r="B8" s="34"/>
      <c r="C8" s="32"/>
      <c r="D8" s="32"/>
      <c r="E8" s="49"/>
    </row>
    <row r="9" spans="2:5" ht="12.75">
      <c r="B9" s="34"/>
      <c r="C9" s="32"/>
      <c r="D9" s="32"/>
      <c r="E9" s="49"/>
    </row>
    <row r="10" spans="2:5" ht="12.75">
      <c r="B10" s="34"/>
      <c r="C10" s="32"/>
      <c r="D10" s="32"/>
      <c r="E10" s="49"/>
    </row>
    <row r="11" spans="2:5" ht="12.75">
      <c r="B11" s="34"/>
      <c r="C11" s="32"/>
      <c r="D11" s="32"/>
      <c r="E11" s="49"/>
    </row>
    <row r="12" spans="2:5" ht="12.75">
      <c r="B12" s="34"/>
      <c r="C12" s="32"/>
      <c r="D12" s="32"/>
      <c r="E12" s="49"/>
    </row>
    <row r="13" spans="2:5" ht="12.75">
      <c r="B13" s="34"/>
      <c r="C13" s="32"/>
      <c r="D13" s="32"/>
      <c r="E13" s="49"/>
    </row>
    <row r="14" spans="2:5" ht="12.75">
      <c r="B14" s="34"/>
      <c r="C14" s="32"/>
      <c r="D14" s="32"/>
      <c r="E14" s="49"/>
    </row>
    <row r="15" spans="2:5" ht="13.5" thickBot="1">
      <c r="B15" s="34"/>
      <c r="C15" s="35" t="s">
        <v>16</v>
      </c>
      <c r="D15" s="33">
        <f>((SUM(D5:D12)&lt;=SUM(E5:E12)))*(SUM(E5:E12)-SUM(D5:D12))</f>
        <v>0</v>
      </c>
      <c r="E15" s="5">
        <f>((SUM(D5:D12)&gt;=SUM(E5:E12)))*(SUM(D5:D12)-SUM(E5:E12))</f>
        <v>2500</v>
      </c>
    </row>
    <row r="16" spans="2:5" ht="13.5" thickBot="1">
      <c r="B16" s="38"/>
      <c r="C16" s="39" t="s">
        <v>15</v>
      </c>
      <c r="D16" s="40">
        <f>E15</f>
        <v>2500</v>
      </c>
      <c r="E16" s="41">
        <f>D15</f>
        <v>0</v>
      </c>
    </row>
  </sheetData>
  <mergeCells count="1">
    <mergeCell ref="B2:E2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D30"/>
  <sheetViews>
    <sheetView workbookViewId="0" topLeftCell="A1">
      <selection activeCell="K37" sqref="K37"/>
    </sheetView>
  </sheetViews>
  <sheetFormatPr defaultColWidth="11.421875" defaultRowHeight="12.75"/>
  <cols>
    <col min="1" max="1" width="12.7109375" style="0" customWidth="1"/>
    <col min="2" max="2" width="50.7109375" style="0" customWidth="1"/>
    <col min="3" max="4" width="12.7109375" style="2" customWidth="1"/>
    <col min="5" max="9" width="12.7109375" style="0" customWidth="1"/>
  </cols>
  <sheetData>
    <row r="2" spans="2:4" s="3" customFormat="1" ht="23.25">
      <c r="B2" s="108" t="s">
        <v>18</v>
      </c>
      <c r="C2" s="108"/>
      <c r="D2" s="108"/>
    </row>
    <row r="3" ht="13.5" thickBot="1"/>
    <row r="4" spans="2:4" s="4" customFormat="1" ht="13.5" thickBot="1">
      <c r="B4" s="50" t="s">
        <v>17</v>
      </c>
      <c r="C4" s="51" t="s">
        <v>7</v>
      </c>
      <c r="D4" s="52" t="s">
        <v>8</v>
      </c>
    </row>
    <row r="5" spans="2:4" ht="12.75">
      <c r="B5" s="10"/>
      <c r="C5" s="16"/>
      <c r="D5" s="5"/>
    </row>
    <row r="6" spans="2:4" ht="12.75">
      <c r="B6" s="10" t="s">
        <v>21</v>
      </c>
      <c r="C6" s="16">
        <f>Debit_3</f>
        <v>3350</v>
      </c>
      <c r="D6" s="5">
        <f>Credit_3</f>
        <v>0</v>
      </c>
    </row>
    <row r="7" spans="2:4" ht="12.75">
      <c r="B7" s="10" t="s">
        <v>20</v>
      </c>
      <c r="C7" s="16">
        <f>Debit_2</f>
        <v>0</v>
      </c>
      <c r="D7" s="5">
        <f>Credit_2</f>
        <v>9000</v>
      </c>
    </row>
    <row r="8" spans="2:4" ht="12.75">
      <c r="B8" s="10" t="s">
        <v>19</v>
      </c>
      <c r="C8" s="16">
        <f>Debit_1</f>
        <v>2200</v>
      </c>
      <c r="D8" s="5">
        <f>Credit_1</f>
        <v>0</v>
      </c>
    </row>
    <row r="9" spans="2:4" ht="12.75">
      <c r="B9" s="10" t="s">
        <v>91</v>
      </c>
      <c r="C9" s="16">
        <f>'12_James'!D16</f>
        <v>0</v>
      </c>
      <c r="D9" s="5">
        <f>'12_James'!E16</f>
        <v>1000</v>
      </c>
    </row>
    <row r="10" spans="2:4" ht="12.75">
      <c r="B10" s="10" t="s">
        <v>46</v>
      </c>
      <c r="C10" s="16">
        <f>'14_Loans'!D16</f>
        <v>0</v>
      </c>
      <c r="D10" s="5">
        <f>'14_Loans'!E16</f>
        <v>2000</v>
      </c>
    </row>
    <row r="11" spans="2:4" ht="12.75">
      <c r="B11" s="10" t="s">
        <v>35</v>
      </c>
      <c r="C11" s="16">
        <f>'13_Machinery'!D16</f>
        <v>5000</v>
      </c>
      <c r="D11" s="5">
        <f>'13_Machinery'!E16</f>
        <v>0</v>
      </c>
    </row>
    <row r="12" spans="2:4" ht="12.75">
      <c r="B12" s="10" t="s">
        <v>92</v>
      </c>
      <c r="C12" s="16">
        <f>Debit_5</f>
        <v>0</v>
      </c>
      <c r="D12" s="5">
        <f>Credit_5</f>
        <v>0</v>
      </c>
    </row>
    <row r="13" spans="2:4" ht="12.75">
      <c r="B13" s="10" t="s">
        <v>45</v>
      </c>
      <c r="C13" s="16">
        <f>Debit_8</f>
        <v>6400</v>
      </c>
      <c r="D13" s="5">
        <f>Credit_8</f>
        <v>0</v>
      </c>
    </row>
    <row r="14" spans="2:4" ht="12.75">
      <c r="B14" s="10" t="s">
        <v>23</v>
      </c>
      <c r="C14" s="16">
        <f>Debit_6</f>
        <v>1200</v>
      </c>
      <c r="D14" s="5">
        <f>Credit_6</f>
        <v>0</v>
      </c>
    </row>
    <row r="15" spans="2:4" ht="12.75">
      <c r="B15" s="10" t="s">
        <v>93</v>
      </c>
      <c r="C15" s="16">
        <f>Debit_7</f>
        <v>0</v>
      </c>
      <c r="D15" s="5">
        <f>Credit_7</f>
        <v>5150</v>
      </c>
    </row>
    <row r="16" spans="2:4" ht="12.75">
      <c r="B16" s="10" t="s">
        <v>38</v>
      </c>
      <c r="C16" s="16">
        <f>'15_Salaries'!D5</f>
        <v>2500</v>
      </c>
      <c r="D16" s="5">
        <f>'15_Salaries'!E5</f>
        <v>0</v>
      </c>
    </row>
    <row r="17" spans="2:4" ht="12.75">
      <c r="B17" s="10" t="s">
        <v>26</v>
      </c>
      <c r="C17" s="16">
        <f>Debit_11</f>
        <v>0</v>
      </c>
      <c r="D17" s="5">
        <f>Credit_11</f>
        <v>9100</v>
      </c>
    </row>
    <row r="18" spans="2:4" ht="12.75">
      <c r="B18" s="10" t="s">
        <v>94</v>
      </c>
      <c r="C18" s="16">
        <f>Debit_10</f>
        <v>1400</v>
      </c>
      <c r="D18" s="5">
        <f>Credit_10</f>
        <v>0</v>
      </c>
    </row>
    <row r="19" spans="2:4" ht="12.75">
      <c r="B19" s="10" t="s">
        <v>25</v>
      </c>
      <c r="C19" s="16">
        <f>Debit_9</f>
        <v>1100</v>
      </c>
      <c r="D19" s="5">
        <f>Credit_9</f>
        <v>0</v>
      </c>
    </row>
    <row r="20" spans="2:4" ht="12.75">
      <c r="B20" s="10" t="s">
        <v>22</v>
      </c>
      <c r="C20" s="16">
        <f>Debit_4</f>
        <v>3100</v>
      </c>
      <c r="D20" s="5">
        <f>Credit_4</f>
        <v>0</v>
      </c>
    </row>
    <row r="21" spans="2:4" ht="12.75">
      <c r="B21" s="10"/>
      <c r="C21" s="16"/>
      <c r="D21" s="5"/>
    </row>
    <row r="22" spans="2:4" ht="12.75">
      <c r="B22" s="76" t="s">
        <v>70</v>
      </c>
      <c r="C22" s="77">
        <v>0</v>
      </c>
      <c r="D22" s="78"/>
    </row>
    <row r="23" spans="2:4" ht="12.75">
      <c r="B23" s="76" t="s">
        <v>85</v>
      </c>
      <c r="C23" s="77"/>
      <c r="D23" s="78">
        <f>Journal!I28</f>
        <v>3600</v>
      </c>
    </row>
    <row r="24" spans="2:4" ht="12.75">
      <c r="B24" s="76" t="s">
        <v>86</v>
      </c>
      <c r="C24" s="77">
        <f>D23</f>
        <v>3600</v>
      </c>
      <c r="D24" s="78"/>
    </row>
    <row r="25" spans="2:4" ht="12.75">
      <c r="B25" s="76" t="s">
        <v>87</v>
      </c>
      <c r="C25" s="77">
        <v>1120</v>
      </c>
      <c r="D25" s="78"/>
    </row>
    <row r="26" spans="2:4" ht="12.75">
      <c r="B26" s="76" t="s">
        <v>88</v>
      </c>
      <c r="C26" s="77"/>
      <c r="D26" s="78">
        <f>C25</f>
        <v>1120</v>
      </c>
    </row>
    <row r="27" spans="2:4" ht="12.75">
      <c r="B27" s="76" t="s">
        <v>89</v>
      </c>
      <c r="C27" s="77">
        <v>250</v>
      </c>
      <c r="D27" s="78"/>
    </row>
    <row r="28" spans="2:4" ht="12.75">
      <c r="B28" s="76" t="s">
        <v>90</v>
      </c>
      <c r="C28" s="77"/>
      <c r="D28" s="78">
        <v>250</v>
      </c>
    </row>
    <row r="29" spans="2:4" ht="13.5" thickBot="1">
      <c r="B29" s="11"/>
      <c r="C29" s="17"/>
      <c r="D29" s="6"/>
    </row>
    <row r="30" spans="2:4" s="4" customFormat="1" ht="13.5" thickBot="1">
      <c r="B30" s="53" t="s">
        <v>27</v>
      </c>
      <c r="C30" s="54">
        <f>SUM(C6:C26)</f>
        <v>30970</v>
      </c>
      <c r="D30" s="55">
        <f>SUM(D6:D26)</f>
        <v>30970</v>
      </c>
    </row>
  </sheetData>
  <mergeCells count="1">
    <mergeCell ref="B2:D2"/>
  </mergeCells>
  <printOptions/>
  <pageMargins left="0.75" right="0.75" top="1" bottom="1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8"/>
  <sheetViews>
    <sheetView workbookViewId="0" topLeftCell="A1">
      <selection activeCell="L37" sqref="L37"/>
    </sheetView>
  </sheetViews>
  <sheetFormatPr defaultColWidth="11.421875" defaultRowHeight="12.75"/>
  <cols>
    <col min="1" max="1" width="12.7109375" style="0" customWidth="1"/>
    <col min="2" max="2" width="12.7109375" style="1" customWidth="1"/>
    <col min="3" max="3" width="50.7109375" style="0" customWidth="1"/>
    <col min="4" max="4" width="12.7109375" style="2" customWidth="1"/>
    <col min="5" max="6" width="12.7109375" style="0" customWidth="1"/>
  </cols>
  <sheetData>
    <row r="2" spans="1:9" s="3" customFormat="1" ht="23.25">
      <c r="A2" s="44"/>
      <c r="B2" s="109" t="s">
        <v>65</v>
      </c>
      <c r="C2" s="109"/>
      <c r="D2" s="109"/>
      <c r="F2" s="110" t="s">
        <v>53</v>
      </c>
      <c r="G2" s="111"/>
      <c r="H2" s="111"/>
      <c r="I2" s="112"/>
    </row>
    <row r="3" spans="6:9" ht="13.5" thickBot="1">
      <c r="F3" s="67" t="s">
        <v>51</v>
      </c>
      <c r="G3" s="68"/>
      <c r="H3" s="68"/>
      <c r="I3" s="69" t="s">
        <v>52</v>
      </c>
    </row>
    <row r="4" spans="2:9" s="4" customFormat="1" ht="13.5" thickBot="1">
      <c r="B4" s="48" t="s">
        <v>1</v>
      </c>
      <c r="C4" s="37" t="s">
        <v>0</v>
      </c>
      <c r="D4" s="8" t="s">
        <v>44</v>
      </c>
      <c r="F4" s="79" t="s">
        <v>50</v>
      </c>
      <c r="G4" s="80" t="s">
        <v>24</v>
      </c>
      <c r="H4" s="80" t="s">
        <v>26</v>
      </c>
      <c r="I4" s="81" t="s">
        <v>50</v>
      </c>
    </row>
    <row r="5" spans="1:9" ht="12.75">
      <c r="A5" s="66">
        <v>1</v>
      </c>
      <c r="B5" s="45">
        <v>40179</v>
      </c>
      <c r="C5" s="32" t="s">
        <v>66</v>
      </c>
      <c r="D5" s="5">
        <v>9000</v>
      </c>
      <c r="F5" s="105" t="s">
        <v>68</v>
      </c>
      <c r="G5" s="106">
        <v>40</v>
      </c>
      <c r="H5" s="106">
        <v>130</v>
      </c>
      <c r="I5" s="107"/>
    </row>
    <row r="6" spans="1:9" ht="12.75">
      <c r="A6" s="66">
        <v>2</v>
      </c>
      <c r="B6" s="45">
        <v>40181</v>
      </c>
      <c r="C6" s="32" t="s">
        <v>2</v>
      </c>
      <c r="D6" s="5">
        <v>7000</v>
      </c>
      <c r="F6" s="113" t="s">
        <v>80</v>
      </c>
      <c r="G6" s="114"/>
      <c r="H6" s="114"/>
      <c r="I6" s="115"/>
    </row>
    <row r="7" spans="1:9" ht="12.75">
      <c r="A7" s="66">
        <v>3</v>
      </c>
      <c r="B7" s="45">
        <v>40184</v>
      </c>
      <c r="C7" s="32" t="s">
        <v>56</v>
      </c>
      <c r="D7" s="5">
        <v>3100</v>
      </c>
      <c r="F7" s="70"/>
      <c r="G7" s="32"/>
      <c r="H7" s="32"/>
      <c r="I7" s="71"/>
    </row>
    <row r="8" spans="1:9" ht="12.75">
      <c r="A8" s="66">
        <v>4</v>
      </c>
      <c r="B8" s="45">
        <v>40187</v>
      </c>
      <c r="C8" s="32" t="s">
        <v>28</v>
      </c>
      <c r="D8" s="5">
        <v>1200</v>
      </c>
      <c r="F8" s="70"/>
      <c r="G8" s="32"/>
      <c r="H8" s="32"/>
      <c r="I8" s="71"/>
    </row>
    <row r="9" spans="1:9" ht="12.75">
      <c r="A9" s="66">
        <v>5</v>
      </c>
      <c r="B9" s="45">
        <v>40190</v>
      </c>
      <c r="C9" s="32" t="s">
        <v>55</v>
      </c>
      <c r="D9" s="5">
        <f>G9*G5</f>
        <v>4000</v>
      </c>
      <c r="F9" s="70">
        <v>0</v>
      </c>
      <c r="G9" s="32">
        <v>100</v>
      </c>
      <c r="H9" s="32"/>
      <c r="I9" s="71">
        <f>F9+G9-H9</f>
        <v>100</v>
      </c>
    </row>
    <row r="10" spans="1:9" ht="12.75">
      <c r="A10" s="66">
        <v>6</v>
      </c>
      <c r="B10" s="45">
        <v>40193</v>
      </c>
      <c r="C10" s="32" t="s">
        <v>3</v>
      </c>
      <c r="D10" s="5">
        <v>1100</v>
      </c>
      <c r="F10" s="70"/>
      <c r="G10" s="32"/>
      <c r="H10" s="32"/>
      <c r="I10" s="71"/>
    </row>
    <row r="11" spans="1:9" ht="12.75">
      <c r="A11" s="66">
        <v>7</v>
      </c>
      <c r="B11" s="45">
        <v>40196</v>
      </c>
      <c r="C11" s="32" t="s">
        <v>58</v>
      </c>
      <c r="D11" s="5">
        <f>H11*H5</f>
        <v>3900</v>
      </c>
      <c r="F11" s="70">
        <f>I9</f>
        <v>100</v>
      </c>
      <c r="G11" s="32"/>
      <c r="H11" s="32">
        <v>30</v>
      </c>
      <c r="I11" s="71">
        <f>F11+G11-H11</f>
        <v>70</v>
      </c>
    </row>
    <row r="12" spans="1:9" ht="12.75">
      <c r="A12" s="66">
        <v>8</v>
      </c>
      <c r="B12" s="45">
        <v>40199</v>
      </c>
      <c r="C12" s="32" t="s">
        <v>57</v>
      </c>
      <c r="D12" s="5">
        <v>3100</v>
      </c>
      <c r="F12" s="70"/>
      <c r="G12" s="32"/>
      <c r="H12" s="32"/>
      <c r="I12" s="71"/>
    </row>
    <row r="13" spans="1:9" ht="12.75">
      <c r="A13" s="66">
        <v>9</v>
      </c>
      <c r="B13" s="45">
        <v>40201</v>
      </c>
      <c r="C13" s="32" t="s">
        <v>59</v>
      </c>
      <c r="D13" s="5">
        <v>2500</v>
      </c>
      <c r="F13" s="70"/>
      <c r="G13" s="32"/>
      <c r="H13" s="32"/>
      <c r="I13" s="71"/>
    </row>
    <row r="14" spans="1:9" ht="12.75">
      <c r="A14" s="66">
        <v>10</v>
      </c>
      <c r="B14" s="45">
        <v>40202</v>
      </c>
      <c r="C14" s="32" t="s">
        <v>60</v>
      </c>
      <c r="D14" s="5">
        <v>2500</v>
      </c>
      <c r="F14" s="70"/>
      <c r="G14" s="32"/>
      <c r="H14" s="32"/>
      <c r="I14" s="71"/>
    </row>
    <row r="15" spans="1:9" ht="12.75">
      <c r="A15" s="66">
        <v>11</v>
      </c>
      <c r="B15" s="45">
        <v>40203</v>
      </c>
      <c r="C15" s="32" t="s">
        <v>54</v>
      </c>
      <c r="D15" s="5">
        <v>1250</v>
      </c>
      <c r="F15" s="70"/>
      <c r="G15" s="32"/>
      <c r="H15" s="32"/>
      <c r="I15" s="71"/>
    </row>
    <row r="16" spans="1:9" ht="12.75">
      <c r="A16" s="66">
        <v>12</v>
      </c>
      <c r="B16" s="45">
        <v>40204</v>
      </c>
      <c r="C16" s="32" t="s">
        <v>55</v>
      </c>
      <c r="D16" s="5">
        <f>G16*G5</f>
        <v>2400</v>
      </c>
      <c r="F16" s="70">
        <f>I11</f>
        <v>70</v>
      </c>
      <c r="G16" s="32">
        <v>60</v>
      </c>
      <c r="H16" s="32"/>
      <c r="I16" s="71">
        <f>F16+G16-H16</f>
        <v>130</v>
      </c>
    </row>
    <row r="17" spans="1:9" ht="12.75">
      <c r="A17" s="66">
        <v>13</v>
      </c>
      <c r="B17" s="45">
        <v>40204</v>
      </c>
      <c r="C17" s="32" t="s">
        <v>4</v>
      </c>
      <c r="D17" s="5">
        <f>H17*H5</f>
        <v>3900</v>
      </c>
      <c r="F17" s="70">
        <f>I16</f>
        <v>130</v>
      </c>
      <c r="G17" s="32"/>
      <c r="H17" s="32">
        <v>30</v>
      </c>
      <c r="I17" s="71">
        <f>F17+G17-H17</f>
        <v>100</v>
      </c>
    </row>
    <row r="18" spans="1:9" ht="12.75">
      <c r="A18" s="66">
        <v>14</v>
      </c>
      <c r="B18" s="42">
        <v>40205</v>
      </c>
      <c r="C18" s="32" t="s">
        <v>4</v>
      </c>
      <c r="D18" s="5">
        <f>H18*H5</f>
        <v>1300</v>
      </c>
      <c r="F18" s="70">
        <f>I17</f>
        <v>100</v>
      </c>
      <c r="G18" s="32"/>
      <c r="H18" s="32">
        <v>10</v>
      </c>
      <c r="I18" s="71">
        <f>F18+G18-H18</f>
        <v>90</v>
      </c>
    </row>
    <row r="19" spans="1:9" ht="12.75">
      <c r="A19" s="66">
        <v>15</v>
      </c>
      <c r="B19" s="42">
        <v>40205</v>
      </c>
      <c r="C19" s="32" t="s">
        <v>31</v>
      </c>
      <c r="D19" s="5">
        <v>5000</v>
      </c>
      <c r="F19" s="70"/>
      <c r="G19" s="32"/>
      <c r="H19" s="32"/>
      <c r="I19" s="71"/>
    </row>
    <row r="20" spans="1:9" ht="12.75">
      <c r="A20" s="66">
        <v>16</v>
      </c>
      <c r="B20" s="42">
        <v>40206</v>
      </c>
      <c r="C20" s="32" t="s">
        <v>67</v>
      </c>
      <c r="D20" s="5">
        <v>2000</v>
      </c>
      <c r="F20" s="70"/>
      <c r="G20" s="32"/>
      <c r="H20" s="32"/>
      <c r="I20" s="71"/>
    </row>
    <row r="21" spans="1:9" ht="12.75">
      <c r="A21" s="66">
        <v>17</v>
      </c>
      <c r="B21" s="42">
        <v>40206</v>
      </c>
      <c r="C21" s="32" t="s">
        <v>34</v>
      </c>
      <c r="D21" s="5">
        <v>4000</v>
      </c>
      <c r="F21" s="70"/>
      <c r="G21" s="32"/>
      <c r="H21" s="32"/>
      <c r="I21" s="71"/>
    </row>
    <row r="22" spans="1:9" ht="12.75">
      <c r="A22" s="66">
        <v>18</v>
      </c>
      <c r="B22" s="42">
        <v>40207</v>
      </c>
      <c r="C22" s="32" t="s">
        <v>42</v>
      </c>
      <c r="D22" s="5">
        <v>5000</v>
      </c>
      <c r="F22" s="70"/>
      <c r="G22" s="32"/>
      <c r="H22" s="32"/>
      <c r="I22" s="71"/>
    </row>
    <row r="23" spans="1:9" ht="12.75">
      <c r="A23" s="66">
        <v>19</v>
      </c>
      <c r="B23" s="42">
        <v>40209</v>
      </c>
      <c r="C23" s="32" t="s">
        <v>41</v>
      </c>
      <c r="D23" s="5">
        <v>2500</v>
      </c>
      <c r="F23" s="70"/>
      <c r="G23" s="32"/>
      <c r="H23" s="32"/>
      <c r="I23" s="71"/>
    </row>
    <row r="24" spans="2:9" ht="12.75">
      <c r="B24" s="46"/>
      <c r="C24" s="32"/>
      <c r="D24" s="5"/>
      <c r="F24" s="70"/>
      <c r="G24" s="32"/>
      <c r="H24" s="32"/>
      <c r="I24" s="71"/>
    </row>
    <row r="25" spans="2:9" ht="12.75">
      <c r="B25" s="46"/>
      <c r="C25" s="32"/>
      <c r="D25" s="5"/>
      <c r="F25" s="70"/>
      <c r="G25" s="32"/>
      <c r="H25" s="32"/>
      <c r="I25" s="71"/>
    </row>
    <row r="26" spans="2:9" ht="13.5" thickBot="1">
      <c r="B26" s="47"/>
      <c r="C26" s="36"/>
      <c r="D26" s="6"/>
      <c r="F26" s="72"/>
      <c r="G26" s="73"/>
      <c r="H26" s="73"/>
      <c r="I26" s="74"/>
    </row>
    <row r="28" spans="6:9" ht="12.75">
      <c r="F28" t="s">
        <v>69</v>
      </c>
      <c r="I28" s="75">
        <f>I18*G5</f>
        <v>3600</v>
      </c>
    </row>
  </sheetData>
  <mergeCells count="3">
    <mergeCell ref="B2:D2"/>
    <mergeCell ref="F2:I2"/>
    <mergeCell ref="F6:I6"/>
  </mergeCells>
  <printOptions/>
  <pageMargins left="0.75" right="0.75" top="1" bottom="1" header="0.4921259845" footer="0.4921259845"/>
  <pageSetup fitToHeight="1" fitToWidth="1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J26"/>
  <sheetViews>
    <sheetView workbookViewId="0" topLeftCell="A1">
      <selection activeCell="K36" sqref="K36"/>
    </sheetView>
  </sheetViews>
  <sheetFormatPr defaultColWidth="11.421875" defaultRowHeight="12.75"/>
  <cols>
    <col min="1" max="2" width="12.7109375" style="0" customWidth="1"/>
    <col min="3" max="3" width="50.7109375" style="0" customWidth="1"/>
    <col min="4" max="5" width="12.7109375" style="2" customWidth="1"/>
    <col min="6" max="20" width="12.7109375" style="0" customWidth="1"/>
  </cols>
  <sheetData>
    <row r="2" spans="2:5" s="3" customFormat="1" ht="23.25">
      <c r="B2" s="108" t="s">
        <v>5</v>
      </c>
      <c r="C2" s="108"/>
      <c r="D2" s="108"/>
      <c r="E2" s="108"/>
    </row>
    <row r="3" ht="13.5" thickBot="1"/>
    <row r="4" spans="2:10" s="4" customFormat="1" ht="13.5" thickBot="1">
      <c r="B4" s="9" t="s">
        <v>1</v>
      </c>
      <c r="C4" s="12" t="s">
        <v>6</v>
      </c>
      <c r="D4" s="29" t="s">
        <v>7</v>
      </c>
      <c r="E4" s="30" t="s">
        <v>8</v>
      </c>
      <c r="J4" t="s">
        <v>49</v>
      </c>
    </row>
    <row r="5" spans="2:10" ht="12.75">
      <c r="B5" s="28">
        <f>Journal!B5</f>
        <v>40179</v>
      </c>
      <c r="C5" s="13" t="str">
        <f>Journal!C5</f>
        <v>Joe puts initial cash into his business</v>
      </c>
      <c r="D5" s="16">
        <f>Journal!D5</f>
        <v>9000</v>
      </c>
      <c r="E5" s="5"/>
      <c r="H5" s="2">
        <f>D5</f>
        <v>9000</v>
      </c>
      <c r="I5" s="2">
        <f>E5</f>
        <v>0</v>
      </c>
      <c r="J5" s="2">
        <f>H5-I5</f>
        <v>9000</v>
      </c>
    </row>
    <row r="6" spans="2:10" ht="12.75">
      <c r="B6" s="28">
        <f>Journal!B6</f>
        <v>40181</v>
      </c>
      <c r="C6" s="13" t="str">
        <f>Journal!C6</f>
        <v>Takes cash to bank</v>
      </c>
      <c r="D6" s="16"/>
      <c r="E6" s="5">
        <f>Journal!D6</f>
        <v>7000</v>
      </c>
      <c r="H6" s="2">
        <f>H5+D6</f>
        <v>9000</v>
      </c>
      <c r="I6" s="2">
        <f>I5+E6</f>
        <v>7000</v>
      </c>
      <c r="J6" s="2">
        <f aca="true" t="shared" si="0" ref="J6:J11">H6-I6</f>
        <v>2000</v>
      </c>
    </row>
    <row r="7" spans="2:10" ht="12.75">
      <c r="B7" s="28">
        <f>Journal!B13</f>
        <v>40201</v>
      </c>
      <c r="C7" s="13" t="str">
        <f>Journal!C13</f>
        <v>Receives partial payment from Sally (cash)</v>
      </c>
      <c r="D7" s="16">
        <f>Journal!D13</f>
        <v>2500</v>
      </c>
      <c r="E7" s="5"/>
      <c r="H7" s="2">
        <f aca="true" t="shared" si="1" ref="H7:I11">H6+D7</f>
        <v>11500</v>
      </c>
      <c r="I7" s="2">
        <f t="shared" si="1"/>
        <v>7000</v>
      </c>
      <c r="J7" s="2">
        <f t="shared" si="0"/>
        <v>4500</v>
      </c>
    </row>
    <row r="8" spans="2:10" ht="12.75">
      <c r="B8" s="28">
        <f>Journal!B14</f>
        <v>40202</v>
      </c>
      <c r="C8" s="13" t="str">
        <f>Journal!C14</f>
        <v>Takes Sally's cash to bank</v>
      </c>
      <c r="D8" s="16"/>
      <c r="E8" s="5">
        <f>Journal!D14</f>
        <v>2500</v>
      </c>
      <c r="H8" s="2">
        <f t="shared" si="1"/>
        <v>11500</v>
      </c>
      <c r="I8" s="2">
        <f t="shared" si="1"/>
        <v>9500</v>
      </c>
      <c r="J8" s="2">
        <f t="shared" si="0"/>
        <v>2000</v>
      </c>
    </row>
    <row r="9" spans="2:10" ht="12.75">
      <c r="B9" s="28">
        <f>Journal!B17</f>
        <v>40204</v>
      </c>
      <c r="C9" s="13" t="str">
        <f>Journal!C17</f>
        <v>Cash sales</v>
      </c>
      <c r="D9" s="16">
        <f>Journal!D17</f>
        <v>3900</v>
      </c>
      <c r="E9" s="5"/>
      <c r="H9" s="2">
        <f t="shared" si="1"/>
        <v>15400</v>
      </c>
      <c r="I9" s="2">
        <f t="shared" si="1"/>
        <v>9500</v>
      </c>
      <c r="J9" s="2">
        <f t="shared" si="0"/>
        <v>5900</v>
      </c>
    </row>
    <row r="10" spans="2:10" ht="12.75">
      <c r="B10" s="28">
        <f>Journal!B18</f>
        <v>40205</v>
      </c>
      <c r="C10" s="13" t="str">
        <f>Journal!C18</f>
        <v>Cash sales</v>
      </c>
      <c r="D10" s="16">
        <f>Journal!D18</f>
        <v>1300</v>
      </c>
      <c r="E10" s="5"/>
      <c r="H10" s="2">
        <f t="shared" si="1"/>
        <v>16700</v>
      </c>
      <c r="I10" s="2">
        <f t="shared" si="1"/>
        <v>9500</v>
      </c>
      <c r="J10" s="2">
        <f t="shared" si="0"/>
        <v>7200</v>
      </c>
    </row>
    <row r="11" spans="2:10" ht="12.75">
      <c r="B11" s="28">
        <f>Journal!B22</f>
        <v>40207</v>
      </c>
      <c r="C11" s="13" t="str">
        <f>Journal!C22</f>
        <v>Take cash to bank</v>
      </c>
      <c r="D11" s="16"/>
      <c r="E11" s="5">
        <f>Journal!D22</f>
        <v>5000</v>
      </c>
      <c r="H11" s="2">
        <f t="shared" si="1"/>
        <v>16700</v>
      </c>
      <c r="I11" s="2">
        <f t="shared" si="1"/>
        <v>14500</v>
      </c>
      <c r="J11" s="2">
        <f t="shared" si="0"/>
        <v>2200</v>
      </c>
    </row>
    <row r="12" spans="2:10" ht="12.75">
      <c r="B12" s="26"/>
      <c r="C12" s="13"/>
      <c r="D12" s="16"/>
      <c r="E12" s="5"/>
      <c r="H12" s="2"/>
      <c r="I12" s="2"/>
      <c r="J12" s="2"/>
    </row>
    <row r="13" spans="2:10" ht="12.75">
      <c r="B13" s="26"/>
      <c r="C13" s="13"/>
      <c r="D13" s="16"/>
      <c r="E13" s="5"/>
      <c r="H13" s="2"/>
      <c r="I13" s="2"/>
      <c r="J13" s="2"/>
    </row>
    <row r="14" spans="2:10" ht="12.75">
      <c r="B14" s="26"/>
      <c r="C14" s="13"/>
      <c r="D14" s="16"/>
      <c r="E14" s="5"/>
      <c r="H14" s="2"/>
      <c r="I14" s="2"/>
      <c r="J14" s="2"/>
    </row>
    <row r="15" spans="2:10" ht="13.5" thickBot="1">
      <c r="B15" s="27"/>
      <c r="C15" s="14" t="s">
        <v>16</v>
      </c>
      <c r="D15" s="17">
        <f>((SUM(D5:D12)&lt;=SUM(E5:E12)))*(SUM(E5:E12)-SUM(D5:D12))</f>
        <v>0</v>
      </c>
      <c r="E15" s="6">
        <f>((SUM(D5:D12)&gt;=SUM(E5:E12)))*(SUM(D5:D12)-SUM(E5:E12))</f>
        <v>2200</v>
      </c>
      <c r="H15" s="2"/>
      <c r="I15" s="2"/>
      <c r="J15" s="2"/>
    </row>
    <row r="16" spans="2:9" ht="13.5" thickBot="1">
      <c r="B16" s="11"/>
      <c r="C16" s="15" t="s">
        <v>15</v>
      </c>
      <c r="D16" s="17">
        <f>E15</f>
        <v>2200</v>
      </c>
      <c r="E16" s="6">
        <f>D15</f>
        <v>0</v>
      </c>
      <c r="H16" s="2"/>
      <c r="I16" s="2"/>
    </row>
    <row r="26" ht="12.75">
      <c r="G26" t="s">
        <v>47</v>
      </c>
    </row>
  </sheetData>
  <mergeCells count="1">
    <mergeCell ref="B2:E2"/>
  </mergeCells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E16"/>
  <sheetViews>
    <sheetView workbookViewId="0" topLeftCell="A1">
      <selection activeCell="K37" sqref="K37"/>
    </sheetView>
  </sheetViews>
  <sheetFormatPr defaultColWidth="11.421875" defaultRowHeight="12.75"/>
  <cols>
    <col min="1" max="2" width="12.7109375" style="0" customWidth="1"/>
    <col min="3" max="3" width="50.7109375" style="0" customWidth="1"/>
    <col min="4" max="5" width="12.7109375" style="2" customWidth="1"/>
    <col min="6" max="10" width="12.7109375" style="0" customWidth="1"/>
  </cols>
  <sheetData>
    <row r="2" spans="2:5" ht="23.25">
      <c r="B2" s="108" t="s">
        <v>9</v>
      </c>
      <c r="C2" s="108"/>
      <c r="D2" s="108"/>
      <c r="E2" s="108"/>
    </row>
    <row r="3" ht="13.5" thickBot="1"/>
    <row r="4" spans="2:5" ht="13.5" thickBot="1">
      <c r="B4" s="7" t="s">
        <v>1</v>
      </c>
      <c r="C4" s="37" t="s">
        <v>6</v>
      </c>
      <c r="D4" s="43" t="s">
        <v>7</v>
      </c>
      <c r="E4" s="30" t="s">
        <v>8</v>
      </c>
    </row>
    <row r="5" spans="2:5" ht="12.75">
      <c r="B5" s="42">
        <f>Journal!B5</f>
        <v>40179</v>
      </c>
      <c r="C5" s="32" t="str">
        <f>Journal!C5</f>
        <v>Joe puts initial cash into his business</v>
      </c>
      <c r="D5" s="33"/>
      <c r="E5" s="5">
        <f>Journal!D5</f>
        <v>9000</v>
      </c>
    </row>
    <row r="6" spans="2:5" ht="12.75">
      <c r="B6" s="34"/>
      <c r="C6" s="32"/>
      <c r="D6" s="33"/>
      <c r="E6" s="5"/>
    </row>
    <row r="7" spans="2:5" ht="12.75">
      <c r="B7" s="34"/>
      <c r="C7" s="32"/>
      <c r="D7" s="33"/>
      <c r="E7" s="5"/>
    </row>
    <row r="8" spans="2:5" ht="12.75">
      <c r="B8" s="34"/>
      <c r="C8" s="32"/>
      <c r="D8" s="33"/>
      <c r="E8" s="5"/>
    </row>
    <row r="9" spans="2:5" ht="12.75">
      <c r="B9" s="34"/>
      <c r="C9" s="32"/>
      <c r="D9" s="33"/>
      <c r="E9" s="5"/>
    </row>
    <row r="10" spans="2:5" ht="12.75">
      <c r="B10" s="34"/>
      <c r="C10" s="32"/>
      <c r="D10" s="33"/>
      <c r="E10" s="5"/>
    </row>
    <row r="11" spans="2:5" ht="12.75">
      <c r="B11" s="34"/>
      <c r="C11" s="32"/>
      <c r="D11" s="33"/>
      <c r="E11" s="5"/>
    </row>
    <row r="12" spans="2:5" ht="12.75">
      <c r="B12" s="34"/>
      <c r="C12" s="32"/>
      <c r="D12" s="33"/>
      <c r="E12" s="5"/>
    </row>
    <row r="13" spans="2:5" ht="12.75">
      <c r="B13" s="34"/>
      <c r="C13" s="32"/>
      <c r="D13" s="33"/>
      <c r="E13" s="5"/>
    </row>
    <row r="14" spans="2:5" ht="12.75">
      <c r="B14" s="34"/>
      <c r="C14" s="32"/>
      <c r="D14" s="33"/>
      <c r="E14" s="5"/>
    </row>
    <row r="15" spans="2:5" ht="13.5" thickBot="1">
      <c r="B15" s="34"/>
      <c r="C15" s="35" t="s">
        <v>16</v>
      </c>
      <c r="D15" s="33">
        <f>((SUM(D5:D12)&lt;=SUM(E5:E12)))*(SUM(E5:E12)-SUM(D5:D12))</f>
        <v>9000</v>
      </c>
      <c r="E15" s="5">
        <f>((SUM(D5:D12)&gt;=SUM(E5:E12)))*(SUM(D5:D12)-SUM(E5:E12))</f>
        <v>0</v>
      </c>
    </row>
    <row r="16" spans="2:5" ht="13.5" thickBot="1">
      <c r="B16" s="38"/>
      <c r="C16" s="39" t="s">
        <v>15</v>
      </c>
      <c r="D16" s="40">
        <f>E15</f>
        <v>0</v>
      </c>
      <c r="E16" s="41">
        <f>D15</f>
        <v>9000</v>
      </c>
    </row>
  </sheetData>
  <mergeCells count="1">
    <mergeCell ref="B2:E2"/>
  </mergeCells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J19"/>
  <sheetViews>
    <sheetView workbookViewId="0" topLeftCell="A1">
      <selection activeCell="K37" sqref="K37"/>
    </sheetView>
  </sheetViews>
  <sheetFormatPr defaultColWidth="11.421875" defaultRowHeight="12.75"/>
  <cols>
    <col min="1" max="2" width="12.7109375" style="0" customWidth="1"/>
    <col min="3" max="3" width="50.7109375" style="0" customWidth="1"/>
    <col min="4" max="5" width="12.7109375" style="2" customWidth="1"/>
    <col min="6" max="23" width="12.7109375" style="0" customWidth="1"/>
  </cols>
  <sheetData>
    <row r="2" spans="2:5" ht="23.25">
      <c r="B2" s="108" t="s">
        <v>10</v>
      </c>
      <c r="C2" s="108"/>
      <c r="D2" s="108"/>
      <c r="E2" s="108"/>
    </row>
    <row r="3" ht="13.5" thickBot="1"/>
    <row r="4" spans="2:10" ht="13.5" thickBot="1">
      <c r="B4" s="7" t="s">
        <v>1</v>
      </c>
      <c r="C4" s="37" t="s">
        <v>6</v>
      </c>
      <c r="D4" s="43" t="s">
        <v>7</v>
      </c>
      <c r="E4" s="30" t="s">
        <v>8</v>
      </c>
      <c r="J4" t="s">
        <v>49</v>
      </c>
    </row>
    <row r="5" spans="2:10" ht="12.75">
      <c r="B5" s="42">
        <f>Journal!B6</f>
        <v>40181</v>
      </c>
      <c r="C5" s="32" t="str">
        <f>Journal!C6</f>
        <v>Takes cash to bank</v>
      </c>
      <c r="D5" s="33">
        <f>Journal!D6</f>
        <v>7000</v>
      </c>
      <c r="E5" s="5"/>
      <c r="H5" s="2">
        <f>D5</f>
        <v>7000</v>
      </c>
      <c r="I5" s="2">
        <f>E5</f>
        <v>0</v>
      </c>
      <c r="J5" s="2">
        <f>H5-I5</f>
        <v>7000</v>
      </c>
    </row>
    <row r="6" spans="2:10" ht="12.75">
      <c r="B6" s="42">
        <f>Journal!B8</f>
        <v>40187</v>
      </c>
      <c r="C6" s="32" t="str">
        <f>Journal!C8</f>
        <v>Rents premises. Pays one quarter by cheque</v>
      </c>
      <c r="D6" s="33"/>
      <c r="E6" s="5">
        <f>Journal!D8</f>
        <v>1200</v>
      </c>
      <c r="H6" s="2">
        <f>H5+D6</f>
        <v>7000</v>
      </c>
      <c r="I6" s="2">
        <f>I5+E6</f>
        <v>1200</v>
      </c>
      <c r="J6" s="2">
        <f aca="true" t="shared" si="0" ref="J6:J14">H6-I6</f>
        <v>5800</v>
      </c>
    </row>
    <row r="7" spans="2:10" ht="12.75">
      <c r="B7" s="42">
        <f>Journal!B10</f>
        <v>40193</v>
      </c>
      <c r="C7" s="32" t="str">
        <f>Journal!C10</f>
        <v>Pays shop expenses by cheque</v>
      </c>
      <c r="D7" s="33"/>
      <c r="E7" s="5">
        <f>Journal!D10</f>
        <v>1100</v>
      </c>
      <c r="H7" s="2">
        <f aca="true" t="shared" si="1" ref="H7:I14">H6+D7</f>
        <v>7000</v>
      </c>
      <c r="I7" s="2">
        <f t="shared" si="1"/>
        <v>2300</v>
      </c>
      <c r="J7" s="2">
        <f t="shared" si="0"/>
        <v>4700</v>
      </c>
    </row>
    <row r="8" spans="2:10" ht="12.75">
      <c r="B8" s="42">
        <f>Journal!B12</f>
        <v>40199</v>
      </c>
      <c r="C8" s="32" t="str">
        <f>Journal!C12</f>
        <v>Settles Jules account by cheque</v>
      </c>
      <c r="D8" s="33"/>
      <c r="E8" s="5">
        <f>Journal!D12</f>
        <v>3100</v>
      </c>
      <c r="H8" s="2">
        <f t="shared" si="1"/>
        <v>7000</v>
      </c>
      <c r="I8" s="2">
        <f t="shared" si="1"/>
        <v>5400</v>
      </c>
      <c r="J8" s="2">
        <f t="shared" si="0"/>
        <v>1600</v>
      </c>
    </row>
    <row r="9" spans="2:10" ht="12.75">
      <c r="B9" s="42">
        <f>Journal!B14</f>
        <v>40202</v>
      </c>
      <c r="C9" s="32" t="str">
        <f>Journal!C14</f>
        <v>Takes Sally's cash to bank</v>
      </c>
      <c r="D9" s="33">
        <f>Journal!D14</f>
        <v>2500</v>
      </c>
      <c r="E9" s="5"/>
      <c r="H9" s="2">
        <f t="shared" si="1"/>
        <v>9500</v>
      </c>
      <c r="I9" s="2">
        <f t="shared" si="1"/>
        <v>5400</v>
      </c>
      <c r="J9" s="2">
        <f t="shared" si="0"/>
        <v>4100</v>
      </c>
    </row>
    <row r="10" spans="2:10" ht="12.75">
      <c r="B10" s="42">
        <f>Journal!B15</f>
        <v>40203</v>
      </c>
      <c r="C10" s="32" t="str">
        <f>Journal!C15</f>
        <v>Sent cheque to Deirdre</v>
      </c>
      <c r="D10" s="33"/>
      <c r="E10" s="5">
        <f>Journal!D15</f>
        <v>1250</v>
      </c>
      <c r="H10" s="2">
        <f t="shared" si="1"/>
        <v>9500</v>
      </c>
      <c r="I10" s="2">
        <f t="shared" si="1"/>
        <v>6650</v>
      </c>
      <c r="J10" s="2">
        <f t="shared" si="0"/>
        <v>2850</v>
      </c>
    </row>
    <row r="11" spans="2:10" ht="12.75">
      <c r="B11" s="42">
        <f>Journal!B20</f>
        <v>40206</v>
      </c>
      <c r="C11" s="32" t="str">
        <f>Journal!C20</f>
        <v>Joe gets a long term loan from its bank</v>
      </c>
      <c r="D11" s="33">
        <f>Journal!D20</f>
        <v>2000</v>
      </c>
      <c r="E11" s="5"/>
      <c r="H11" s="2">
        <f t="shared" si="1"/>
        <v>11500</v>
      </c>
      <c r="I11" s="2">
        <f t="shared" si="1"/>
        <v>6650</v>
      </c>
      <c r="J11" s="2">
        <f t="shared" si="0"/>
        <v>4850</v>
      </c>
    </row>
    <row r="12" spans="2:10" ht="12.75">
      <c r="B12" s="42">
        <f>Journal!B21</f>
        <v>40206</v>
      </c>
      <c r="C12" s="32" t="str">
        <f>Journal!C21</f>
        <v>Pays James by cheque</v>
      </c>
      <c r="D12" s="33"/>
      <c r="E12" s="5">
        <f>Journal!D21</f>
        <v>4000</v>
      </c>
      <c r="H12" s="2">
        <f t="shared" si="1"/>
        <v>11500</v>
      </c>
      <c r="I12" s="2">
        <f t="shared" si="1"/>
        <v>10650</v>
      </c>
      <c r="J12" s="2">
        <f t="shared" si="0"/>
        <v>850</v>
      </c>
    </row>
    <row r="13" spans="2:10" ht="12.75">
      <c r="B13" s="42">
        <f>Journal!B22</f>
        <v>40207</v>
      </c>
      <c r="C13" s="32" t="str">
        <f>Journal!C22</f>
        <v>Take cash to bank</v>
      </c>
      <c r="D13" s="33">
        <f>Journal!D22</f>
        <v>5000</v>
      </c>
      <c r="E13" s="5"/>
      <c r="H13" s="2">
        <f t="shared" si="1"/>
        <v>16500</v>
      </c>
      <c r="I13" s="2">
        <f t="shared" si="1"/>
        <v>10650</v>
      </c>
      <c r="J13" s="2">
        <f t="shared" si="0"/>
        <v>5850</v>
      </c>
    </row>
    <row r="14" spans="2:10" ht="12.75">
      <c r="B14" s="42">
        <f>Journal!B23</f>
        <v>40209</v>
      </c>
      <c r="C14" s="32" t="str">
        <f>Journal!C23</f>
        <v>Pays salaries</v>
      </c>
      <c r="D14" s="33"/>
      <c r="E14" s="5">
        <f>Journal!D23</f>
        <v>2500</v>
      </c>
      <c r="H14" s="2">
        <f t="shared" si="1"/>
        <v>16500</v>
      </c>
      <c r="I14" s="2">
        <f t="shared" si="1"/>
        <v>13150</v>
      </c>
      <c r="J14" s="2">
        <f t="shared" si="0"/>
        <v>3350</v>
      </c>
    </row>
    <row r="15" spans="2:10" ht="12.75">
      <c r="B15" s="34"/>
      <c r="C15" s="32"/>
      <c r="D15" s="33"/>
      <c r="E15" s="5"/>
      <c r="H15" s="2"/>
      <c r="I15" s="2"/>
      <c r="J15" s="2"/>
    </row>
    <row r="16" spans="2:9" ht="12.75">
      <c r="B16" s="34"/>
      <c r="C16" s="32"/>
      <c r="D16" s="33"/>
      <c r="E16" s="5"/>
      <c r="H16" s="2"/>
      <c r="I16" s="2"/>
    </row>
    <row r="17" spans="2:5" ht="12.75">
      <c r="B17" s="34"/>
      <c r="C17" s="32"/>
      <c r="D17" s="33"/>
      <c r="E17" s="5"/>
    </row>
    <row r="18" spans="2:5" ht="13.5" thickBot="1">
      <c r="B18" s="34"/>
      <c r="C18" s="35" t="s">
        <v>16</v>
      </c>
      <c r="D18" s="33">
        <f>((SUM(D5:D17)&lt;=SUM(E5:E17)))*(SUM(E5:E17)-SUM(D5:D17))</f>
        <v>0</v>
      </c>
      <c r="E18" s="5">
        <f>((SUM(D5:D17)&gt;=SUM(E5:E17)))*(SUM(D5:D17)-SUM(E5:E17))</f>
        <v>3350</v>
      </c>
    </row>
    <row r="19" spans="2:5" ht="13.5" thickBot="1">
      <c r="B19" s="38"/>
      <c r="C19" s="39" t="s">
        <v>15</v>
      </c>
      <c r="D19" s="40">
        <f>E18</f>
        <v>3350</v>
      </c>
      <c r="E19" s="41">
        <f>D18</f>
        <v>0</v>
      </c>
    </row>
  </sheetData>
  <mergeCells count="1">
    <mergeCell ref="B2:E2"/>
  </mergeCells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E16"/>
  <sheetViews>
    <sheetView workbookViewId="0" topLeftCell="A1">
      <selection activeCell="K38" sqref="K38"/>
    </sheetView>
  </sheetViews>
  <sheetFormatPr defaultColWidth="11.421875" defaultRowHeight="12.75"/>
  <cols>
    <col min="1" max="2" width="12.7109375" style="0" customWidth="1"/>
    <col min="3" max="3" width="50.7109375" style="0" customWidth="1"/>
    <col min="4" max="7" width="12.7109375" style="0" customWidth="1"/>
  </cols>
  <sheetData>
    <row r="1" spans="4:5" ht="12.75">
      <c r="D1" s="2"/>
      <c r="E1" s="2"/>
    </row>
    <row r="2" spans="2:5" ht="23.25">
      <c r="B2" s="108" t="s">
        <v>64</v>
      </c>
      <c r="C2" s="108"/>
      <c r="D2" s="108"/>
      <c r="E2" s="108"/>
    </row>
    <row r="3" spans="4:5" ht="13.5" thickBot="1">
      <c r="D3" s="2"/>
      <c r="E3" s="2"/>
    </row>
    <row r="4" spans="2:5" ht="13.5" thickBot="1">
      <c r="B4" s="7" t="s">
        <v>1</v>
      </c>
      <c r="C4" s="37" t="s">
        <v>6</v>
      </c>
      <c r="D4" s="43" t="s">
        <v>7</v>
      </c>
      <c r="E4" s="30" t="s">
        <v>8</v>
      </c>
    </row>
    <row r="5" spans="2:5" ht="12.75">
      <c r="B5" s="42">
        <f>Journal!B7</f>
        <v>40184</v>
      </c>
      <c r="C5" s="32" t="str">
        <f>Journal!C7</f>
        <v>Buys a delivery van on credit from Jules</v>
      </c>
      <c r="D5" s="33">
        <f>Journal!D7</f>
        <v>3100</v>
      </c>
      <c r="E5" s="5"/>
    </row>
    <row r="6" spans="2:5" ht="12.75">
      <c r="B6" s="31"/>
      <c r="C6" s="32"/>
      <c r="D6" s="33"/>
      <c r="E6" s="5"/>
    </row>
    <row r="7" spans="2:5" ht="12.75">
      <c r="B7" s="34"/>
      <c r="C7" s="32"/>
      <c r="D7" s="32"/>
      <c r="E7" s="49"/>
    </row>
    <row r="8" spans="2:5" ht="12.75">
      <c r="B8" s="34"/>
      <c r="C8" s="32"/>
      <c r="D8" s="32"/>
      <c r="E8" s="49"/>
    </row>
    <row r="9" spans="2:5" ht="12.75">
      <c r="B9" s="34"/>
      <c r="C9" s="32"/>
      <c r="D9" s="32"/>
      <c r="E9" s="49"/>
    </row>
    <row r="10" spans="2:5" ht="12.75">
      <c r="B10" s="34"/>
      <c r="C10" s="32"/>
      <c r="D10" s="32"/>
      <c r="E10" s="49"/>
    </row>
    <row r="11" spans="2:5" ht="12.75">
      <c r="B11" s="34"/>
      <c r="C11" s="32"/>
      <c r="D11" s="32"/>
      <c r="E11" s="49"/>
    </row>
    <row r="12" spans="2:5" ht="12.75">
      <c r="B12" s="34"/>
      <c r="C12" s="32"/>
      <c r="D12" s="32"/>
      <c r="E12" s="49"/>
    </row>
    <row r="13" spans="2:5" ht="12.75">
      <c r="B13" s="34"/>
      <c r="C13" s="32"/>
      <c r="D13" s="32"/>
      <c r="E13" s="49"/>
    </row>
    <row r="14" spans="2:5" ht="12.75">
      <c r="B14" s="34"/>
      <c r="C14" s="32"/>
      <c r="D14" s="32"/>
      <c r="E14" s="49"/>
    </row>
    <row r="15" spans="2:5" ht="13.5" thickBot="1">
      <c r="B15" s="34"/>
      <c r="C15" s="35" t="s">
        <v>16</v>
      </c>
      <c r="D15" s="33">
        <f>((SUM(D5:D12)&lt;=SUM(E5:E12)))*(SUM(E5:E12)-SUM(D5:D12))</f>
        <v>0</v>
      </c>
      <c r="E15" s="5">
        <f>((SUM(D5:D12)&gt;=SUM(E5:E12)))*(SUM(D5:D12)-SUM(E5:E12))</f>
        <v>3100</v>
      </c>
    </row>
    <row r="16" spans="2:5" ht="13.5" thickBot="1">
      <c r="B16" s="38"/>
      <c r="C16" s="39" t="s">
        <v>15</v>
      </c>
      <c r="D16" s="40">
        <f>E15</f>
        <v>3100</v>
      </c>
      <c r="E16" s="41">
        <f>D15</f>
        <v>0</v>
      </c>
    </row>
  </sheetData>
  <mergeCells count="1">
    <mergeCell ref="B2:E2"/>
  </mergeCells>
  <printOptions/>
  <pageMargins left="0.75" right="0.75" top="1" bottom="1" header="0.4921259845" footer="0.492125984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E16"/>
  <sheetViews>
    <sheetView workbookViewId="0" topLeftCell="A1">
      <selection activeCell="L37" sqref="L37"/>
    </sheetView>
  </sheetViews>
  <sheetFormatPr defaultColWidth="11.421875" defaultRowHeight="12.75"/>
  <cols>
    <col min="1" max="2" width="12.7109375" style="0" customWidth="1"/>
    <col min="3" max="3" width="50.7109375" style="0" customWidth="1"/>
    <col min="4" max="7" width="12.7109375" style="0" customWidth="1"/>
  </cols>
  <sheetData>
    <row r="1" spans="4:5" ht="12.75">
      <c r="D1" s="2"/>
      <c r="E1" s="2"/>
    </row>
    <row r="2" spans="2:5" ht="23.25">
      <c r="B2" s="108" t="s">
        <v>63</v>
      </c>
      <c r="C2" s="108"/>
      <c r="D2" s="108"/>
      <c r="E2" s="108"/>
    </row>
    <row r="3" spans="4:5" ht="13.5" thickBot="1">
      <c r="D3" s="2"/>
      <c r="E3" s="2"/>
    </row>
    <row r="4" spans="2:5" ht="13.5" thickBot="1">
      <c r="B4" s="7" t="s">
        <v>1</v>
      </c>
      <c r="C4" s="37" t="s">
        <v>6</v>
      </c>
      <c r="D4" s="43" t="s">
        <v>7</v>
      </c>
      <c r="E4" s="30" t="s">
        <v>8</v>
      </c>
    </row>
    <row r="5" spans="2:5" ht="12.75">
      <c r="B5" s="42">
        <f>Journal!B7</f>
        <v>40184</v>
      </c>
      <c r="C5" s="32" t="str">
        <f>Journal!C7</f>
        <v>Buys a delivery van on credit from Jules</v>
      </c>
      <c r="D5" s="62"/>
      <c r="E5" s="63">
        <f>Journal!D7</f>
        <v>3100</v>
      </c>
    </row>
    <row r="6" spans="2:5" ht="12.75">
      <c r="B6" s="42">
        <f>Journal!B12</f>
        <v>40199</v>
      </c>
      <c r="C6" s="32" t="str">
        <f>Journal!C12</f>
        <v>Settles Jules account by cheque</v>
      </c>
      <c r="D6" s="62">
        <f>Journal!D12</f>
        <v>3100</v>
      </c>
      <c r="E6" s="63"/>
    </row>
    <row r="7" spans="2:5" ht="12.75">
      <c r="B7" s="34"/>
      <c r="C7" s="32"/>
      <c r="D7" s="32"/>
      <c r="E7" s="49"/>
    </row>
    <row r="8" spans="2:5" ht="12.75">
      <c r="B8" s="34"/>
      <c r="C8" s="32"/>
      <c r="D8" s="32"/>
      <c r="E8" s="49"/>
    </row>
    <row r="9" spans="2:5" ht="12.75">
      <c r="B9" s="34"/>
      <c r="C9" s="32"/>
      <c r="D9" s="32"/>
      <c r="E9" s="49"/>
    </row>
    <row r="10" spans="2:5" ht="12.75">
      <c r="B10" s="34"/>
      <c r="C10" s="32"/>
      <c r="D10" s="32"/>
      <c r="E10" s="49"/>
    </row>
    <row r="11" spans="2:5" ht="12.75">
      <c r="B11" s="34"/>
      <c r="C11" s="32"/>
      <c r="D11" s="32"/>
      <c r="E11" s="49"/>
    </row>
    <row r="12" spans="2:5" ht="12.75">
      <c r="B12" s="34"/>
      <c r="C12" s="32"/>
      <c r="D12" s="32"/>
      <c r="E12" s="49"/>
    </row>
    <row r="13" spans="2:5" ht="12.75">
      <c r="B13" s="34"/>
      <c r="C13" s="32"/>
      <c r="D13" s="32"/>
      <c r="E13" s="49"/>
    </row>
    <row r="14" spans="2:5" ht="12.75">
      <c r="B14" s="34"/>
      <c r="C14" s="32"/>
      <c r="D14" s="32"/>
      <c r="E14" s="49"/>
    </row>
    <row r="15" spans="2:5" ht="13.5" thickBot="1">
      <c r="B15" s="34"/>
      <c r="C15" s="35" t="s">
        <v>16</v>
      </c>
      <c r="D15" s="33">
        <f>((SUM(D5:D12)&lt;=SUM(E5:E12)))*(SUM(E5:E12)-SUM(D5:D12))</f>
        <v>0</v>
      </c>
      <c r="E15" s="5">
        <f>((SUM(D5:D12)&gt;=SUM(E5:E12)))*(SUM(D5:D12)-SUM(E5:E12))</f>
        <v>0</v>
      </c>
    </row>
    <row r="16" spans="2:5" ht="13.5" thickBot="1">
      <c r="B16" s="38"/>
      <c r="C16" s="39" t="s">
        <v>15</v>
      </c>
      <c r="D16" s="40">
        <f>E15</f>
        <v>0</v>
      </c>
      <c r="E16" s="41">
        <f>D15</f>
        <v>0</v>
      </c>
    </row>
  </sheetData>
  <mergeCells count="1">
    <mergeCell ref="B2:E2"/>
  </mergeCells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E16"/>
  <sheetViews>
    <sheetView workbookViewId="0" topLeftCell="A1">
      <selection activeCell="K37" sqref="K37"/>
    </sheetView>
  </sheetViews>
  <sheetFormatPr defaultColWidth="11.421875" defaultRowHeight="12.75"/>
  <cols>
    <col min="1" max="2" width="12.7109375" style="0" customWidth="1"/>
    <col min="3" max="3" width="50.7109375" style="0" customWidth="1"/>
    <col min="4" max="4" width="12.7109375" style="2" customWidth="1"/>
    <col min="5" max="7" width="12.7109375" style="0" customWidth="1"/>
  </cols>
  <sheetData>
    <row r="1" ht="12.75">
      <c r="E1" s="2"/>
    </row>
    <row r="2" spans="2:5" ht="23.25">
      <c r="B2" s="108" t="s">
        <v>11</v>
      </c>
      <c r="C2" s="108"/>
      <c r="D2" s="108"/>
      <c r="E2" s="108"/>
    </row>
    <row r="3" ht="13.5" thickBot="1">
      <c r="E3" s="2"/>
    </row>
    <row r="4" spans="2:5" ht="13.5" thickBot="1">
      <c r="B4" s="7" t="s">
        <v>1</v>
      </c>
      <c r="C4" s="37" t="s">
        <v>6</v>
      </c>
      <c r="D4" s="43" t="s">
        <v>7</v>
      </c>
      <c r="E4" s="30" t="s">
        <v>8</v>
      </c>
    </row>
    <row r="5" spans="2:5" ht="12.75">
      <c r="B5" s="42">
        <f>Journal!B8</f>
        <v>40187</v>
      </c>
      <c r="C5" s="32" t="str">
        <f>Journal!C8</f>
        <v>Rents premises. Pays one quarter by cheque</v>
      </c>
      <c r="D5" s="33">
        <f>Journal!D8</f>
        <v>1200</v>
      </c>
      <c r="E5" s="49"/>
    </row>
    <row r="6" spans="2:5" ht="12.75">
      <c r="B6" s="34"/>
      <c r="C6" s="32"/>
      <c r="D6" s="33"/>
      <c r="E6" s="49"/>
    </row>
    <row r="7" spans="2:5" ht="12.75">
      <c r="B7" s="34"/>
      <c r="C7" s="32"/>
      <c r="D7" s="33"/>
      <c r="E7" s="49"/>
    </row>
    <row r="8" spans="2:5" ht="12.75">
      <c r="B8" s="34"/>
      <c r="C8" s="32"/>
      <c r="D8" s="33"/>
      <c r="E8" s="49"/>
    </row>
    <row r="9" spans="2:5" ht="12.75">
      <c r="B9" s="34"/>
      <c r="C9" s="32"/>
      <c r="D9" s="33"/>
      <c r="E9" s="49"/>
    </row>
    <row r="10" spans="2:5" ht="12.75">
      <c r="B10" s="34"/>
      <c r="C10" s="32"/>
      <c r="D10" s="33"/>
      <c r="E10" s="49"/>
    </row>
    <row r="11" spans="2:5" ht="12.75">
      <c r="B11" s="34"/>
      <c r="C11" s="32"/>
      <c r="D11" s="33"/>
      <c r="E11" s="49"/>
    </row>
    <row r="12" spans="2:5" ht="12.75">
      <c r="B12" s="34"/>
      <c r="C12" s="32"/>
      <c r="D12" s="33"/>
      <c r="E12" s="49"/>
    </row>
    <row r="13" spans="2:5" ht="12.75">
      <c r="B13" s="34"/>
      <c r="C13" s="32"/>
      <c r="D13" s="33"/>
      <c r="E13" s="49"/>
    </row>
    <row r="14" spans="2:5" ht="12.75">
      <c r="B14" s="34"/>
      <c r="C14" s="32"/>
      <c r="D14" s="33"/>
      <c r="E14" s="49"/>
    </row>
    <row r="15" spans="2:5" ht="13.5" thickBot="1">
      <c r="B15" s="34"/>
      <c r="C15" s="35" t="s">
        <v>16</v>
      </c>
      <c r="D15" s="33">
        <f>((SUM(D5:D12)&lt;=SUM(E5:E12)))*(SUM(E5:E12)-SUM(D5:D12))</f>
        <v>0</v>
      </c>
      <c r="E15" s="5">
        <f>((SUM(D5:D12)&gt;=SUM(E5:E12)))*(SUM(D5:D12)-SUM(E5:E12))</f>
        <v>1200</v>
      </c>
    </row>
    <row r="16" spans="2:5" ht="13.5" thickBot="1">
      <c r="B16" s="38"/>
      <c r="C16" s="39" t="s">
        <v>15</v>
      </c>
      <c r="D16" s="40">
        <f>E15</f>
        <v>1200</v>
      </c>
      <c r="E16" s="41">
        <f>D15</f>
        <v>0</v>
      </c>
    </row>
  </sheetData>
  <mergeCells count="1">
    <mergeCell ref="B2:E2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Axtel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Mini accounting system</dc:title>
  <dc:subject>accounting</dc:subject>
  <dc:creator>André Cabannes</dc:creator>
  <cp:keywords/>
  <dc:description/>
  <cp:lastModifiedBy>Papa</cp:lastModifiedBy>
  <cp:lastPrinted>2010-10-17T03:35:23Z</cp:lastPrinted>
  <dcterms:created xsi:type="dcterms:W3CDTF">2001-11-12T08:30:48Z</dcterms:created>
  <dcterms:modified xsi:type="dcterms:W3CDTF">2010-10-30T07:15:24Z</dcterms:modified>
  <cp:category/>
  <cp:version/>
  <cp:contentType/>
  <cp:contentStatus/>
</cp:coreProperties>
</file>